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69" i="1"/>
  <c r="AN69" i="1" s="1"/>
  <c r="AE69" i="1"/>
  <c r="H69" i="1" s="1"/>
  <c r="AA69" i="1"/>
  <c r="Z69" i="1"/>
  <c r="O69" i="1"/>
  <c r="L69" i="1"/>
  <c r="J69" i="1"/>
  <c r="AB69" i="1" s="1"/>
  <c r="AF68" i="1"/>
  <c r="AN68" i="1" s="1"/>
  <c r="AE68" i="1"/>
  <c r="AM68" i="1" s="1"/>
  <c r="AA68" i="1"/>
  <c r="Z68" i="1"/>
  <c r="O68" i="1"/>
  <c r="L68" i="1"/>
  <c r="J68" i="1"/>
  <c r="AB68" i="1" s="1"/>
  <c r="H68" i="1"/>
  <c r="AF67" i="1"/>
  <c r="AN67" i="1" s="1"/>
  <c r="AE67" i="1"/>
  <c r="H67" i="1" s="1"/>
  <c r="AB67" i="1"/>
  <c r="AA67" i="1"/>
  <c r="Z67" i="1"/>
  <c r="O67" i="1"/>
  <c r="L67" i="1"/>
  <c r="J67" i="1"/>
  <c r="AF66" i="1"/>
  <c r="AN66" i="1" s="1"/>
  <c r="AE66" i="1"/>
  <c r="AM66" i="1" s="1"/>
  <c r="AA66" i="1"/>
  <c r="Z66" i="1"/>
  <c r="O66" i="1"/>
  <c r="L66" i="1"/>
  <c r="J66" i="1"/>
  <c r="AB66" i="1" s="1"/>
  <c r="H66" i="1"/>
  <c r="I66" i="1" s="1"/>
  <c r="AF65" i="1"/>
  <c r="AN65" i="1" s="1"/>
  <c r="AE65" i="1"/>
  <c r="H65" i="1" s="1"/>
  <c r="AA65" i="1"/>
  <c r="Z65" i="1"/>
  <c r="O65" i="1"/>
  <c r="L65" i="1"/>
  <c r="J65" i="1"/>
  <c r="AB65" i="1" s="1"/>
  <c r="AF64" i="1"/>
  <c r="AN64" i="1" s="1"/>
  <c r="AE64" i="1"/>
  <c r="AM64" i="1" s="1"/>
  <c r="AA64" i="1"/>
  <c r="Z64" i="1"/>
  <c r="O64" i="1"/>
  <c r="L64" i="1"/>
  <c r="J64" i="1"/>
  <c r="AB64" i="1" s="1"/>
  <c r="AF62" i="1"/>
  <c r="AN62" i="1" s="1"/>
  <c r="AE62" i="1"/>
  <c r="H62" i="1" s="1"/>
  <c r="AA62" i="1"/>
  <c r="Z62" i="1"/>
  <c r="O62" i="1"/>
  <c r="L62" i="1"/>
  <c r="J62" i="1"/>
  <c r="AB62" i="1" s="1"/>
  <c r="AF60" i="1"/>
  <c r="AN60" i="1" s="1"/>
  <c r="AE60" i="1"/>
  <c r="AM60" i="1" s="1"/>
  <c r="AA60" i="1"/>
  <c r="Z60" i="1"/>
  <c r="O60" i="1"/>
  <c r="L60" i="1"/>
  <c r="J60" i="1"/>
  <c r="AB60" i="1" s="1"/>
  <c r="AF58" i="1"/>
  <c r="AN58" i="1" s="1"/>
  <c r="AE58" i="1"/>
  <c r="H58" i="1" s="1"/>
  <c r="AA58" i="1"/>
  <c r="Z58" i="1"/>
  <c r="O58" i="1"/>
  <c r="L58" i="1"/>
  <c r="J58" i="1"/>
  <c r="AB58" i="1" s="1"/>
  <c r="AF56" i="1"/>
  <c r="AN56" i="1" s="1"/>
  <c r="AE56" i="1"/>
  <c r="AM56" i="1" s="1"/>
  <c r="AA56" i="1"/>
  <c r="Z56" i="1"/>
  <c r="O56" i="1"/>
  <c r="L56" i="1"/>
  <c r="J56" i="1"/>
  <c r="AB56" i="1" s="1"/>
  <c r="AF54" i="1"/>
  <c r="AN54" i="1" s="1"/>
  <c r="AE54" i="1"/>
  <c r="H54" i="1" s="1"/>
  <c r="AA54" i="1"/>
  <c r="Z54" i="1"/>
  <c r="O54" i="1"/>
  <c r="L54" i="1"/>
  <c r="J54" i="1"/>
  <c r="I54" i="1" s="1"/>
  <c r="AF53" i="1"/>
  <c r="AN53" i="1" s="1"/>
  <c r="AE53" i="1"/>
  <c r="AM53" i="1" s="1"/>
  <c r="AA53" i="1"/>
  <c r="Z53" i="1"/>
  <c r="O53" i="1"/>
  <c r="L53" i="1"/>
  <c r="J53" i="1"/>
  <c r="AB53" i="1" s="1"/>
  <c r="AF52" i="1"/>
  <c r="AN52" i="1" s="1"/>
  <c r="AE52" i="1"/>
  <c r="H52" i="1" s="1"/>
  <c r="AA52" i="1"/>
  <c r="Z52" i="1"/>
  <c r="O52" i="1"/>
  <c r="L52" i="1"/>
  <c r="J52" i="1"/>
  <c r="AB52" i="1" s="1"/>
  <c r="AF49" i="1"/>
  <c r="AN49" i="1" s="1"/>
  <c r="AE49" i="1"/>
  <c r="AM49" i="1" s="1"/>
  <c r="AA49" i="1"/>
  <c r="Z49" i="1"/>
  <c r="O49" i="1"/>
  <c r="L49" i="1"/>
  <c r="J49" i="1"/>
  <c r="AB49" i="1" s="1"/>
  <c r="H49" i="1"/>
  <c r="W48" i="1"/>
  <c r="V48" i="1"/>
  <c r="U48" i="1"/>
  <c r="T48" i="1"/>
  <c r="S48" i="1"/>
  <c r="R48" i="1"/>
  <c r="AF46" i="1"/>
  <c r="AN46" i="1" s="1"/>
  <c r="AE46" i="1"/>
  <c r="AM46" i="1" s="1"/>
  <c r="AA46" i="1"/>
  <c r="Z46" i="1"/>
  <c r="O46" i="1"/>
  <c r="L46" i="1"/>
  <c r="J46" i="1"/>
  <c r="AB46" i="1" s="1"/>
  <c r="AF44" i="1"/>
  <c r="AN44" i="1" s="1"/>
  <c r="AE44" i="1"/>
  <c r="AM44" i="1" s="1"/>
  <c r="AA44" i="1"/>
  <c r="Z44" i="1"/>
  <c r="O44" i="1"/>
  <c r="L44" i="1"/>
  <c r="J44" i="1"/>
  <c r="AB44" i="1" s="1"/>
  <c r="AF43" i="1"/>
  <c r="AN43" i="1" s="1"/>
  <c r="AE43" i="1"/>
  <c r="AM43" i="1" s="1"/>
  <c r="AA43" i="1"/>
  <c r="Z43" i="1"/>
  <c r="O43" i="1"/>
  <c r="L43" i="1"/>
  <c r="J43" i="1"/>
  <c r="AB43" i="1" s="1"/>
  <c r="AF42" i="1"/>
  <c r="AN42" i="1" s="1"/>
  <c r="AE42" i="1"/>
  <c r="AM42" i="1" s="1"/>
  <c r="AA42" i="1"/>
  <c r="Z42" i="1"/>
  <c r="O42" i="1"/>
  <c r="L42" i="1"/>
  <c r="J42" i="1"/>
  <c r="AB42" i="1" s="1"/>
  <c r="AF41" i="1"/>
  <c r="AN41" i="1" s="1"/>
  <c r="AE41" i="1"/>
  <c r="AM41" i="1" s="1"/>
  <c r="AA41" i="1"/>
  <c r="Z41" i="1"/>
  <c r="O41" i="1"/>
  <c r="L41" i="1"/>
  <c r="J41" i="1"/>
  <c r="AB41" i="1" s="1"/>
  <c r="AF39" i="1"/>
  <c r="AN39" i="1" s="1"/>
  <c r="AE39" i="1"/>
  <c r="AM39" i="1" s="1"/>
  <c r="AA39" i="1"/>
  <c r="Z39" i="1"/>
  <c r="O39" i="1"/>
  <c r="L39" i="1"/>
  <c r="J39" i="1"/>
  <c r="AB39" i="1" s="1"/>
  <c r="AF38" i="1"/>
  <c r="AN38" i="1" s="1"/>
  <c r="AE38" i="1"/>
  <c r="AM38" i="1" s="1"/>
  <c r="AA38" i="1"/>
  <c r="Z38" i="1"/>
  <c r="O38" i="1"/>
  <c r="L38" i="1"/>
  <c r="J38" i="1"/>
  <c r="H38" i="1"/>
  <c r="AF36" i="1"/>
  <c r="AN36" i="1" s="1"/>
  <c r="AE36" i="1"/>
  <c r="H36" i="1" s="1"/>
  <c r="AA36" i="1"/>
  <c r="Z36" i="1"/>
  <c r="O36" i="1"/>
  <c r="L36" i="1"/>
  <c r="J36" i="1"/>
  <c r="AB36" i="1" s="1"/>
  <c r="AF34" i="1"/>
  <c r="AN34" i="1" s="1"/>
  <c r="AE34" i="1"/>
  <c r="AM34" i="1" s="1"/>
  <c r="AA34" i="1"/>
  <c r="Z34" i="1"/>
  <c r="O34" i="1"/>
  <c r="L34" i="1"/>
  <c r="L33" i="1" s="1"/>
  <c r="J34" i="1"/>
  <c r="AB34" i="1" s="1"/>
  <c r="H34" i="1"/>
  <c r="X33" i="1"/>
  <c r="W33" i="1"/>
  <c r="V33" i="1"/>
  <c r="U33" i="1"/>
  <c r="T33" i="1"/>
  <c r="S33" i="1"/>
  <c r="R33" i="1"/>
  <c r="AF32" i="1"/>
  <c r="AN32" i="1" s="1"/>
  <c r="AE32" i="1"/>
  <c r="H32" i="1" s="1"/>
  <c r="H31" i="1" s="1"/>
  <c r="AA32" i="1"/>
  <c r="AJ31" i="1" s="1"/>
  <c r="Z32" i="1"/>
  <c r="AI31" i="1" s="1"/>
  <c r="O32" i="1"/>
  <c r="P31" i="1" s="1"/>
  <c r="L32" i="1"/>
  <c r="L31" i="1" s="1"/>
  <c r="J32" i="1"/>
  <c r="AB32" i="1" s="1"/>
  <c r="AK31" i="1" s="1"/>
  <c r="X31" i="1"/>
  <c r="W31" i="1"/>
  <c r="V31" i="1"/>
  <c r="U31" i="1"/>
  <c r="T31" i="1"/>
  <c r="S31" i="1"/>
  <c r="R31" i="1"/>
  <c r="AF30" i="1"/>
  <c r="AN30" i="1" s="1"/>
  <c r="AE30" i="1"/>
  <c r="H30" i="1" s="1"/>
  <c r="H29" i="1" s="1"/>
  <c r="AA30" i="1"/>
  <c r="AJ29" i="1" s="1"/>
  <c r="Z30" i="1"/>
  <c r="AI29" i="1" s="1"/>
  <c r="O30" i="1"/>
  <c r="P29" i="1" s="1"/>
  <c r="L30" i="1"/>
  <c r="J30" i="1"/>
  <c r="I30" i="1" s="1"/>
  <c r="I29" i="1" s="1"/>
  <c r="X29" i="1"/>
  <c r="W29" i="1"/>
  <c r="V29" i="1"/>
  <c r="U29" i="1"/>
  <c r="T29" i="1"/>
  <c r="S29" i="1"/>
  <c r="R29" i="1"/>
  <c r="L29" i="1"/>
  <c r="AF27" i="1"/>
  <c r="AN27" i="1" s="1"/>
  <c r="AE27" i="1"/>
  <c r="H27" i="1" s="1"/>
  <c r="AA27" i="1"/>
  <c r="AJ26" i="1" s="1"/>
  <c r="Z27" i="1"/>
  <c r="AI26" i="1" s="1"/>
  <c r="L27" i="1"/>
  <c r="J27" i="1"/>
  <c r="AB27" i="1" s="1"/>
  <c r="AK26" i="1" s="1"/>
  <c r="X26" i="1"/>
  <c r="W26" i="1"/>
  <c r="V26" i="1"/>
  <c r="U26" i="1"/>
  <c r="T26" i="1"/>
  <c r="S26" i="1"/>
  <c r="R26" i="1"/>
  <c r="L26" i="1"/>
  <c r="AF24" i="1"/>
  <c r="AN24" i="1" s="1"/>
  <c r="AE24" i="1"/>
  <c r="H24" i="1" s="1"/>
  <c r="H23" i="1" s="1"/>
  <c r="R23" i="1" s="1"/>
  <c r="AA24" i="1"/>
  <c r="AJ23" i="1" s="1"/>
  <c r="Z24" i="1"/>
  <c r="AI23" i="1" s="1"/>
  <c r="O24" i="1"/>
  <c r="P23" i="1" s="1"/>
  <c r="L24" i="1"/>
  <c r="J24" i="1"/>
  <c r="AB24" i="1" s="1"/>
  <c r="AK23" i="1" s="1"/>
  <c r="X23" i="1"/>
  <c r="W23" i="1"/>
  <c r="V23" i="1"/>
  <c r="U23" i="1"/>
  <c r="T23" i="1"/>
  <c r="L23" i="1"/>
  <c r="AF21" i="1"/>
  <c r="AN21" i="1" s="1"/>
  <c r="AE21" i="1"/>
  <c r="AM21" i="1" s="1"/>
  <c r="AA21" i="1"/>
  <c r="Z21" i="1"/>
  <c r="O21" i="1"/>
  <c r="L21" i="1"/>
  <c r="J21" i="1"/>
  <c r="AB21" i="1" s="1"/>
  <c r="AF19" i="1"/>
  <c r="AN19" i="1" s="1"/>
  <c r="AE19" i="1"/>
  <c r="H19" i="1" s="1"/>
  <c r="AA19" i="1"/>
  <c r="Z19" i="1"/>
  <c r="O19" i="1"/>
  <c r="L19" i="1"/>
  <c r="J19" i="1"/>
  <c r="AB19" i="1" s="1"/>
  <c r="AF17" i="1"/>
  <c r="AN17" i="1" s="1"/>
  <c r="AE17" i="1"/>
  <c r="AM17" i="1" s="1"/>
  <c r="AA17" i="1"/>
  <c r="Z17" i="1"/>
  <c r="O17" i="1"/>
  <c r="L17" i="1"/>
  <c r="J17" i="1"/>
  <c r="AB17" i="1" s="1"/>
  <c r="AF15" i="1"/>
  <c r="AN15" i="1" s="1"/>
  <c r="AE15" i="1"/>
  <c r="H15" i="1" s="1"/>
  <c r="AA15" i="1"/>
  <c r="Z15" i="1"/>
  <c r="O15" i="1"/>
  <c r="L15" i="1"/>
  <c r="J15" i="1"/>
  <c r="AB15" i="1" s="1"/>
  <c r="AF13" i="1"/>
  <c r="AN13" i="1" s="1"/>
  <c r="AE13" i="1"/>
  <c r="AM13" i="1" s="1"/>
  <c r="AA13" i="1"/>
  <c r="Z13" i="1"/>
  <c r="O13" i="1"/>
  <c r="L13" i="1"/>
  <c r="J13" i="1"/>
  <c r="AB13" i="1" s="1"/>
  <c r="AF11" i="1"/>
  <c r="AN11" i="1" s="1"/>
  <c r="AE11" i="1"/>
  <c r="H11" i="1" s="1"/>
  <c r="AA11" i="1"/>
  <c r="Z11" i="1"/>
  <c r="O11" i="1"/>
  <c r="L11" i="1"/>
  <c r="J11" i="1"/>
  <c r="AB11" i="1" s="1"/>
  <c r="AF10" i="1"/>
  <c r="AN10" i="1" s="1"/>
  <c r="AE10" i="1"/>
  <c r="AM10" i="1" s="1"/>
  <c r="AA10" i="1"/>
  <c r="Z10" i="1"/>
  <c r="O10" i="1"/>
  <c r="L10" i="1"/>
  <c r="J10" i="1"/>
  <c r="AB10" i="1" s="1"/>
  <c r="X9" i="1"/>
  <c r="W9" i="1"/>
  <c r="V9" i="1"/>
  <c r="U9" i="1"/>
  <c r="T9" i="1"/>
  <c r="I67" i="1" l="1"/>
  <c r="H60" i="1"/>
  <c r="I60" i="1" s="1"/>
  <c r="H44" i="1"/>
  <c r="I44" i="1" s="1"/>
  <c r="H41" i="1"/>
  <c r="I41" i="1" s="1"/>
  <c r="I19" i="1"/>
  <c r="H17" i="1"/>
  <c r="I17" i="1" s="1"/>
  <c r="I58" i="1"/>
  <c r="H56" i="1"/>
  <c r="I56" i="1" s="1"/>
  <c r="H46" i="1"/>
  <c r="I46" i="1" s="1"/>
  <c r="H42" i="1"/>
  <c r="I42" i="1" s="1"/>
  <c r="I36" i="1"/>
  <c r="AM24" i="1"/>
  <c r="I15" i="1"/>
  <c r="H13" i="1"/>
  <c r="I13" i="1" s="1"/>
  <c r="I69" i="1"/>
  <c r="I65" i="1"/>
  <c r="AM65" i="1"/>
  <c r="H64" i="1"/>
  <c r="I64" i="1" s="1"/>
  <c r="I62" i="1"/>
  <c r="AI48" i="1"/>
  <c r="AJ48" i="1"/>
  <c r="AB54" i="1"/>
  <c r="AK48" i="1" s="1"/>
  <c r="H53" i="1"/>
  <c r="I53" i="1" s="1"/>
  <c r="I52" i="1"/>
  <c r="C13" i="2"/>
  <c r="C14" i="2"/>
  <c r="H43" i="1"/>
  <c r="I43" i="1" s="1"/>
  <c r="H39" i="1"/>
  <c r="I39" i="1" s="1"/>
  <c r="I38" i="1"/>
  <c r="AB38" i="1"/>
  <c r="AK33" i="1" s="1"/>
  <c r="AM36" i="1"/>
  <c r="AJ33" i="1"/>
  <c r="I32" i="1"/>
  <c r="I31" i="1" s="1"/>
  <c r="J31" i="1" s="1"/>
  <c r="AB30" i="1"/>
  <c r="AK29" i="1" s="1"/>
  <c r="I27" i="1"/>
  <c r="O27" i="1" s="1"/>
  <c r="P26" i="1" s="1"/>
  <c r="C11" i="2"/>
  <c r="C12" i="2"/>
  <c r="H21" i="1"/>
  <c r="I21" i="1" s="1"/>
  <c r="AI9" i="1"/>
  <c r="AJ9" i="1"/>
  <c r="I11" i="1"/>
  <c r="P9" i="1"/>
  <c r="H10" i="1"/>
  <c r="J29" i="1"/>
  <c r="AM11" i="1"/>
  <c r="P33" i="1"/>
  <c r="L48" i="1"/>
  <c r="H9" i="1"/>
  <c r="C23" i="2"/>
  <c r="F23" i="2" s="1"/>
  <c r="AM69" i="1"/>
  <c r="AM30" i="1"/>
  <c r="AM27" i="1"/>
  <c r="AM15" i="1"/>
  <c r="AM52" i="1"/>
  <c r="P48" i="1"/>
  <c r="L9" i="1"/>
  <c r="L8" i="1" s="1"/>
  <c r="C22" i="2"/>
  <c r="AM19" i="1"/>
  <c r="AM32" i="1"/>
  <c r="AM54" i="1"/>
  <c r="AM67" i="1"/>
  <c r="H26" i="1"/>
  <c r="I34" i="1"/>
  <c r="AI33" i="1"/>
  <c r="I49" i="1"/>
  <c r="AM62" i="1"/>
  <c r="AK9" i="1"/>
  <c r="AM58" i="1"/>
  <c r="I26" i="1"/>
  <c r="I68" i="1"/>
  <c r="I10" i="1"/>
  <c r="I24" i="1"/>
  <c r="I23" i="1" s="1"/>
  <c r="H48" i="1" l="1"/>
  <c r="X48" i="1" s="1"/>
  <c r="C15" i="2" s="1"/>
  <c r="H33" i="1"/>
  <c r="I33" i="1"/>
  <c r="C16" i="2"/>
  <c r="C24" i="2"/>
  <c r="J26" i="1"/>
  <c r="I9" i="1"/>
  <c r="J9" i="1" s="1"/>
  <c r="R9" i="1"/>
  <c r="C9" i="2" s="1"/>
  <c r="J23" i="1"/>
  <c r="S23" i="1"/>
  <c r="S9" i="1"/>
  <c r="I48" i="1"/>
  <c r="J48" i="1" l="1"/>
  <c r="H8" i="1"/>
  <c r="J33" i="1"/>
  <c r="F24" i="2"/>
  <c r="I23" i="2"/>
  <c r="C10" i="2"/>
  <c r="C17" i="2" s="1"/>
  <c r="I8" i="1"/>
  <c r="J8" i="1" s="1"/>
  <c r="J70" i="1" l="1"/>
  <c r="I24" i="2"/>
</calcChain>
</file>

<file path=xl/sharedStrings.xml><?xml version="1.0" encoding="utf-8"?>
<sst xmlns="http://schemas.openxmlformats.org/spreadsheetml/2006/main" count="458" uniqueCount="231">
  <si>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</si>
  <si>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</si>
  <si>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</si>
  <si>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</si>
  <si>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</si>
  <si>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</si>
  <si>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</si>
  <si>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</si>
  <si>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</si>
  <si>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</si>
  <si>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</si>
  <si>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</si>
  <si>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</si>
  <si>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</si>
  <si>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</si>
  <si>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</si>
  <si>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</si>
  <si>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</si>
  <si>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</si>
  <si>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</si>
  <si>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</si>
  <si>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</si>
  <si>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</si>
  <si>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</si>
  <si>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</si>
  <si>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</si>
  <si>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</si>
  <si>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</si>
  <si>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</si>
  <si>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</si>
  <si>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</si>
  <si>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</si>
  <si>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</si>
  <si>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</si>
  <si>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</si>
  <si>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</si>
  <si>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</si>
  <si>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</si>
  <si>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</si>
  <si>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</si>
  <si>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</si>
  <si>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</si>
  <si>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</si>
  <si>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183101114R00</t>
  </si>
  <si>
    <t>Hloub. jamek bez výměny půdy do 0,125 m3, rovina, keře</t>
  </si>
  <si>
    <t>kus</t>
  </si>
  <si>
    <t>RTS I / 2023</t>
  </si>
  <si>
    <t>18_</t>
  </si>
  <si>
    <t>1_</t>
  </si>
  <si>
    <t>SO 01_</t>
  </si>
  <si>
    <t>2</t>
  </si>
  <si>
    <t>183101115R00</t>
  </si>
  <si>
    <t>Hloub. jamek bez výměny půdy do 0,4 m3, rovina, svah 1:5</t>
  </si>
  <si>
    <t>Poznámka:</t>
  </si>
  <si>
    <t>stromy v rovině</t>
  </si>
  <si>
    <t>3</t>
  </si>
  <si>
    <t>183205112R00</t>
  </si>
  <si>
    <t>Založení záhonu v rovině/svah 1 : 5, hor. 3</t>
  </si>
  <si>
    <t>m2</t>
  </si>
  <si>
    <t>Obdělání půdy nakopáním,frézováním nebo rytím. Plošné urovnání terénu. Případné naložení odpadu na 
dopravní prostředek, odvoz do 20km.</t>
  </si>
  <si>
    <t>4</t>
  </si>
  <si>
    <t>184102111R00</t>
  </si>
  <si>
    <t>Výsadba dřevin s balem D do 20 cm, v rovině</t>
  </si>
  <si>
    <t>výsadba keřů do vel 40 cm a 60 cm</t>
  </si>
  <si>
    <t>5</t>
  </si>
  <si>
    <t>184102115R00</t>
  </si>
  <si>
    <t>Výsadba dřevin s balem D do 60 cm, v rovině</t>
  </si>
  <si>
    <t>výsadba stromů</t>
  </si>
  <si>
    <t>6</t>
  </si>
  <si>
    <t>184202112R00</t>
  </si>
  <si>
    <t>Ukotvení dřeviny kůly D do 10 cm, dl. do 3 m</t>
  </si>
  <si>
    <t xml:space="preserve">stromy </t>
  </si>
  <si>
    <t>7</t>
  </si>
  <si>
    <t>184921093R00</t>
  </si>
  <si>
    <t>Mulčování rostlin tl. do 0,1 m rovina</t>
  </si>
  <si>
    <t>záhony 21 m2 + stromové mísy 4 m2</t>
  </si>
  <si>
    <t>19</t>
  </si>
  <si>
    <t>Hloubení pro podzemní stěny, ražení a hloubení důlní</t>
  </si>
  <si>
    <t>8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</si>
  <si>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</si>
  <si>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</si>
  <si>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</si>
  <si>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</si>
  <si>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</si>
  <si>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</si>
  <si>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</si>
  <si>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9</t>
  </si>
  <si>
    <t>998231311R00</t>
  </si>
  <si>
    <t>Přesun hmot pro sadovnické a krajin. úpravy do 5km</t>
  </si>
  <si>
    <t>H23_</t>
  </si>
  <si>
    <t>9_</t>
  </si>
  <si>
    <t>(stromy - 0,15t/ks, keře - 0,02/m2 )</t>
  </si>
  <si>
    <t>VK1</t>
  </si>
  <si>
    <t>Vytyčení</t>
  </si>
  <si>
    <t>10</t>
  </si>
  <si>
    <t>Vytyčení keřů</t>
  </si>
  <si>
    <t>VK1_</t>
  </si>
  <si>
    <t>VS1</t>
  </si>
  <si>
    <t>11</t>
  </si>
  <si>
    <t>Vytyčení stromů</t>
  </si>
  <si>
    <t>VS1_</t>
  </si>
  <si>
    <t>VU1</t>
  </si>
  <si>
    <t>Vegetační úpravy</t>
  </si>
  <si>
    <t>12</t>
  </si>
  <si>
    <t>Aplikace půdního kondicionéru</t>
  </si>
  <si>
    <t>VU1_</t>
  </si>
  <si>
    <t>(stromy 4 m2 , keře 21 m2)</t>
  </si>
  <si>
    <t>13</t>
  </si>
  <si>
    <t>VU13</t>
  </si>
  <si>
    <t>Zhotovení obalu kmene z rákosu</t>
  </si>
  <si>
    <t>ks</t>
  </si>
  <si>
    <t>listnaté stromy</t>
  </si>
  <si>
    <t>14</t>
  </si>
  <si>
    <t>VU14</t>
  </si>
  <si>
    <t>Instalace chráničky paty kmene</t>
  </si>
  <si>
    <t>15</t>
  </si>
  <si>
    <t>VU15</t>
  </si>
  <si>
    <t>Hnojení tabletovým hnojivem</t>
  </si>
  <si>
    <t>stromy+keře</t>
  </si>
  <si>
    <t>16</t>
  </si>
  <si>
    <t>VU16</t>
  </si>
  <si>
    <t>Zhotovení závlahové mísy u solitérních dřevin o prům. mísy 0,5-1m</t>
  </si>
  <si>
    <t>17</t>
  </si>
  <si>
    <t>VU17</t>
  </si>
  <si>
    <t>Dovoz vody pro zálivku do 1000 m (1x 0,06 m3/strom) včetně ceny vody</t>
  </si>
  <si>
    <t>m3</t>
  </si>
  <si>
    <t>VU19</t>
  </si>
  <si>
    <t>Dovoz vody pro zálivku do 1000 m (1x 0,02m3/m2, keře) včetně ceny vody</t>
  </si>
  <si>
    <t>VU1RPK</t>
  </si>
  <si>
    <t>Rozvojová péče - skupiny keřů, 3 roky</t>
  </si>
  <si>
    <t>Zálivka vč.dopravy a ceny vody (10x/rok), odplevelení, doplnění mulče vč. ceny mulče, ochrana proti 
chorobám,výchovný řez,hnojení</t>
  </si>
  <si>
    <t>20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</si>
  <si>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</si>
  <si>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</si>
  <si>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</si>
  <si>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</si>
  <si>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</si>
  <si>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</si>
  <si>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21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</si>
  <si>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</si>
  <si>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</si>
  <si>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</si>
  <si>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</si>
  <si>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</si>
  <si>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</si>
  <si>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</si>
  <si>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</si>
  <si>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22</t>
  </si>
  <si>
    <t>kerchs</t>
  </si>
  <si>
    <t>chs - Chaenomeles x superba ´Fire Dance´, v =40-60 cm</t>
  </si>
  <si>
    <t>23</t>
  </si>
  <si>
    <t>kerrb</t>
  </si>
  <si>
    <t>rb - Rosa ´Bienenweide Gold´, v 40-60 cm</t>
  </si>
  <si>
    <t>24</t>
  </si>
  <si>
    <t>OM1</t>
  </si>
  <si>
    <t>tabletové hnojivo</t>
  </si>
  <si>
    <t>strom/ 3ks, keř / 2 ks</t>
  </si>
  <si>
    <t>25</t>
  </si>
  <si>
    <t>OM11</t>
  </si>
  <si>
    <t>kůl (frézovaný, prům. 6 cm, 2,5m)</t>
  </si>
  <si>
    <t>3ks/strom listnatý, 1 ks/strom jehličnatý</t>
  </si>
  <si>
    <t>26</t>
  </si>
  <si>
    <t>OM12</t>
  </si>
  <si>
    <t>příčky (prům. 8cm, délka 60cm)</t>
  </si>
  <si>
    <t>3ks/strom listnatý</t>
  </si>
  <si>
    <t>27</t>
  </si>
  <si>
    <t>OM13</t>
  </si>
  <si>
    <t>úvazky</t>
  </si>
  <si>
    <t>strom /1,5bm</t>
  </si>
  <si>
    <t>28</t>
  </si>
  <si>
    <t>OM14</t>
  </si>
  <si>
    <t>rákos pletený (výška 1,6m, 0,5 bm/strom)</t>
  </si>
  <si>
    <t>29</t>
  </si>
  <si>
    <t>OM15</t>
  </si>
  <si>
    <t>chránička paty kmene před pošk.sekačkou, biodegradibilní</t>
  </si>
  <si>
    <t>30</t>
  </si>
  <si>
    <t>OM18</t>
  </si>
  <si>
    <t>mulčovací kůra (tl.10cm)</t>
  </si>
  <si>
    <t>31</t>
  </si>
  <si>
    <t>strAE</t>
  </si>
  <si>
    <t>AE - Aesculus x hippocastanum, ok 12-14 ZB</t>
  </si>
  <si>
    <t>32</t>
  </si>
  <si>
    <t>strJV</t>
  </si>
  <si>
    <t>JV - Juniperus virginiana, v 180-200 cm</t>
  </si>
  <si>
    <t>33</t>
  </si>
  <si>
    <t>strPSK</t>
  </si>
  <si>
    <t>PSK - Prunus serrulata ´Kanzan´, ok 12-14, ZB</t>
  </si>
  <si>
    <t>34</t>
  </si>
  <si>
    <t>strTP</t>
  </si>
  <si>
    <t>TP - Tilia platyphyllos,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</si>
  <si>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</si>
  <si>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</si>
  <si>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</si>
  <si>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</si>
  <si>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</si>
  <si>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</si>
  <si>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</si>
  <si>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</si>
  <si>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</si>
  <si>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</si>
  <si>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</si>
  <si>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</si>
  <si>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</si>
  <si>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</si>
  <si>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</si>
  <si>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</si>
  <si>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</si>
  <si>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</si>
  <si>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</si>
  <si>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</si>
  <si>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</si>
  <si>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</si>
  <si>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</si>
  <si>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</si>
  <si>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</si>
  <si>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</si>
  <si>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</si>
  <si>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</si>
  <si>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</si>
  <si>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</si>
  <si>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</si>
  <si>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</si>
  <si>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</si>
  <si>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</si>
  <si>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</si>
  <si>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</si>
  <si>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</si>
  <si>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</si>
  <si>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</si>
  <si>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</si>
  <si>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14 ULICE VINOHRADSKÁ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</si>
</sst>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2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0.332031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5">
      <c r="A2" s="55" t="s">
        <v>1</v>
      </c>
      <c r="B2" s="56"/>
      <c r="C2" s="56"/>
      <c r="D2" s="34" t="s">
        <v>229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230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H9+H23+H26+H29+H31+H33+H48</f>
        <v>0</v>
      </c>
      <c r="I8" s="11">
        <f>I9+I23+I26+I29+I31+I33+I48</f>
        <v>0</v>
      </c>
      <c r="J8" s="11">
        <f>H8+I8</f>
        <v>0</v>
      </c>
      <c r="K8" s="11"/>
      <c r="L8" s="11">
        <f>L9+L23+L26+L29+L31+L33+L48</f>
        <v>8.3400000000000002E-3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SUM(H10:H21)</f>
        <v>0</v>
      </c>
      <c r="I9" s="11">
        <f>SUM(I10:I21)</f>
        <v>0</v>
      </c>
      <c r="J9" s="11">
        <f>H9+I9</f>
        <v>0</v>
      </c>
      <c r="K9" s="11"/>
      <c r="L9" s="11">
        <f>SUM(L10:L21)</f>
        <v>2.2399999999999998E-3</v>
      </c>
      <c r="M9" s="11"/>
      <c r="P9" s="11">
        <f>IF(Q9="PR",J9,SUM(O10:O21))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SUM(Z10:Z21)</f>
        <v>0</v>
      </c>
      <c r="AJ9">
        <f>SUM(AA10:AA21)</f>
        <v>0</v>
      </c>
      <c r="AK9">
        <f>SUM(AB10:AB21)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63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x14ac:dyDescent="0.25">
      <c r="A11" s="2" t="s">
        <v>50</v>
      </c>
      <c r="B11" s="1" t="s">
        <v>38</v>
      </c>
      <c r="C11" s="1" t="s">
        <v>51</v>
      </c>
      <c r="D11" t="s">
        <v>52</v>
      </c>
      <c r="E11" t="s">
        <v>45</v>
      </c>
      <c r="F11">
        <v>4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0</v>
      </c>
      <c r="L11">
        <f>F11*K11</f>
        <v>0</v>
      </c>
      <c r="M11" t="s">
        <v>46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47</v>
      </c>
      <c r="AP11" t="s">
        <v>48</v>
      </c>
      <c r="AQ11" s="11" t="s">
        <v>49</v>
      </c>
    </row>
    <row r="12" spans="1:43" ht="12.75" customHeight="1" x14ac:dyDescent="0.25">
      <c r="C12" s="12" t="s">
        <v>53</v>
      </c>
      <c r="D12" s="39" t="s">
        <v>54</v>
      </c>
      <c r="E12" s="39"/>
      <c r="F12" s="39"/>
      <c r="G12" s="39"/>
      <c r="H12" s="39"/>
      <c r="I12" s="39"/>
      <c r="J12" s="39"/>
      <c r="K12" s="39"/>
      <c r="L12" s="39"/>
      <c r="M12" s="39"/>
    </row>
    <row r="13" spans="1:43" x14ac:dyDescent="0.25">
      <c r="A13" s="2" t="s">
        <v>55</v>
      </c>
      <c r="B13" s="1" t="s">
        <v>38</v>
      </c>
      <c r="C13" s="1" t="s">
        <v>56</v>
      </c>
      <c r="D13" t="s">
        <v>57</v>
      </c>
      <c r="E13" t="s">
        <v>58</v>
      </c>
      <c r="F13">
        <v>21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47</v>
      </c>
      <c r="AP13" t="s">
        <v>48</v>
      </c>
      <c r="AQ13" s="11" t="s">
        <v>49</v>
      </c>
    </row>
    <row r="14" spans="1:43" ht="25.5" customHeight="1" x14ac:dyDescent="0.25">
      <c r="C14" s="12" t="s">
        <v>53</v>
      </c>
      <c r="D14" s="39" t="s">
        <v>59</v>
      </c>
      <c r="E14" s="39"/>
      <c r="F14" s="39"/>
      <c r="G14" s="39"/>
      <c r="H14" s="39"/>
      <c r="I14" s="39"/>
      <c r="J14" s="39"/>
      <c r="K14" s="39"/>
      <c r="L14" s="39"/>
      <c r="M14" s="39"/>
    </row>
    <row r="15" spans="1:43" x14ac:dyDescent="0.25">
      <c r="A15" s="2" t="s">
        <v>60</v>
      </c>
      <c r="B15" s="1" t="s">
        <v>38</v>
      </c>
      <c r="C15" s="1" t="s">
        <v>61</v>
      </c>
      <c r="D15" t="s">
        <v>62</v>
      </c>
      <c r="E15" t="s">
        <v>45</v>
      </c>
      <c r="F15">
        <v>63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9.4871794871794861E-3</v>
      </c>
      <c r="AM15">
        <f>F15*AE15</f>
        <v>0</v>
      </c>
      <c r="AN15">
        <f>F15*AF15</f>
        <v>0</v>
      </c>
      <c r="AO15" t="s">
        <v>47</v>
      </c>
      <c r="AP15" t="s">
        <v>48</v>
      </c>
      <c r="AQ15" s="11" t="s">
        <v>49</v>
      </c>
    </row>
    <row r="16" spans="1:43" ht="12.75" customHeight="1" x14ac:dyDescent="0.25">
      <c r="C16" s="12" t="s">
        <v>53</v>
      </c>
      <c r="D16" s="39" t="s">
        <v>63</v>
      </c>
      <c r="E16" s="39"/>
      <c r="F16" s="39"/>
      <c r="G16" s="39"/>
      <c r="H16" s="39"/>
      <c r="I16" s="39"/>
      <c r="J16" s="39"/>
      <c r="K16" s="39"/>
      <c r="L16" s="39"/>
      <c r="M16" s="39"/>
    </row>
    <row r="17" spans="1:43" x14ac:dyDescent="0.25">
      <c r="A17" s="2" t="s">
        <v>64</v>
      </c>
      <c r="B17" s="1" t="s">
        <v>38</v>
      </c>
      <c r="C17" s="1" t="s">
        <v>65</v>
      </c>
      <c r="D17" t="s">
        <v>66</v>
      </c>
      <c r="E17" t="s">
        <v>45</v>
      </c>
      <c r="F17">
        <v>4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6.2116126516343776E-3</v>
      </c>
      <c r="AM17">
        <f>F17*AE17</f>
        <v>0</v>
      </c>
      <c r="AN17">
        <f>F17*AF17</f>
        <v>0</v>
      </c>
      <c r="AO17" t="s">
        <v>47</v>
      </c>
      <c r="AP17" t="s">
        <v>48</v>
      </c>
      <c r="AQ17" s="11" t="s">
        <v>49</v>
      </c>
    </row>
    <row r="18" spans="1:43" ht="12.75" customHeight="1" x14ac:dyDescent="0.25">
      <c r="C18" s="12" t="s">
        <v>53</v>
      </c>
      <c r="D18" s="39" t="s">
        <v>67</v>
      </c>
      <c r="E18" s="39"/>
      <c r="F18" s="39"/>
      <c r="G18" s="39"/>
      <c r="H18" s="39"/>
      <c r="I18" s="39"/>
      <c r="J18" s="39"/>
      <c r="K18" s="39"/>
      <c r="L18" s="39"/>
      <c r="M18" s="39"/>
    </row>
    <row r="19" spans="1:43" x14ac:dyDescent="0.25">
      <c r="A19" s="2" t="s">
        <v>68</v>
      </c>
      <c r="B19" s="1" t="s">
        <v>38</v>
      </c>
      <c r="C19" s="1" t="s">
        <v>69</v>
      </c>
      <c r="D19" t="s">
        <v>70</v>
      </c>
      <c r="E19" t="s">
        <v>45</v>
      </c>
      <c r="F19">
        <v>4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5.5999999999999995E-4</v>
      </c>
      <c r="L19">
        <f>F19*K19</f>
        <v>2.2399999999999998E-3</v>
      </c>
      <c r="M19" t="s">
        <v>46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0.16937142857142859</v>
      </c>
      <c r="AM19">
        <f>F19*AE19</f>
        <v>0</v>
      </c>
      <c r="AN19">
        <f>F19*AF19</f>
        <v>0</v>
      </c>
      <c r="AO19" t="s">
        <v>47</v>
      </c>
      <c r="AP19" t="s">
        <v>48</v>
      </c>
      <c r="AQ19" s="11" t="s">
        <v>49</v>
      </c>
    </row>
    <row r="20" spans="1:43" ht="12.75" customHeight="1" x14ac:dyDescent="0.25">
      <c r="C20" s="12" t="s">
        <v>53</v>
      </c>
      <c r="D20" s="39" t="s">
        <v>71</v>
      </c>
      <c r="E20" s="39"/>
      <c r="F20" s="39"/>
      <c r="G20" s="39"/>
      <c r="H20" s="39"/>
      <c r="I20" s="39"/>
      <c r="J20" s="39"/>
      <c r="K20" s="39"/>
      <c r="L20" s="39"/>
      <c r="M20" s="39"/>
    </row>
    <row r="21" spans="1:43" x14ac:dyDescent="0.25">
      <c r="A21" s="2" t="s">
        <v>72</v>
      </c>
      <c r="B21" s="1" t="s">
        <v>38</v>
      </c>
      <c r="C21" s="1" t="s">
        <v>73</v>
      </c>
      <c r="D21" t="s">
        <v>74</v>
      </c>
      <c r="E21" t="s">
        <v>58</v>
      </c>
      <c r="F21">
        <v>25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</v>
      </c>
      <c r="L21">
        <f>F21*K21</f>
        <v>0</v>
      </c>
      <c r="M21" t="s">
        <v>46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0</v>
      </c>
      <c r="AM21">
        <f>F21*AE21</f>
        <v>0</v>
      </c>
      <c r="AN21">
        <f>F21*AF21</f>
        <v>0</v>
      </c>
      <c r="AO21" t="s">
        <v>47</v>
      </c>
      <c r="AP21" t="s">
        <v>48</v>
      </c>
      <c r="AQ21" s="11" t="s">
        <v>49</v>
      </c>
    </row>
    <row r="22" spans="1:43" ht="12.75" customHeight="1" x14ac:dyDescent="0.25">
      <c r="C22" s="12" t="s">
        <v>53</v>
      </c>
      <c r="D22" s="39" t="s">
        <v>75</v>
      </c>
      <c r="E22" s="39"/>
      <c r="F22" s="39"/>
      <c r="G22" s="39"/>
      <c r="H22" s="39"/>
      <c r="I22" s="39"/>
      <c r="J22" s="39"/>
      <c r="K22" s="39"/>
      <c r="L22" s="39"/>
      <c r="M22" s="39"/>
    </row>
    <row r="23" spans="1:43" x14ac:dyDescent="0.25">
      <c r="A23" s="13"/>
      <c r="B23" s="14" t="s">
        <v>38</v>
      </c>
      <c r="C23" s="14" t="s">
        <v>76</v>
      </c>
      <c r="D23" s="11" t="s">
        <v>77</v>
      </c>
      <c r="E23" s="11"/>
      <c r="F23" s="11"/>
      <c r="G23" s="11"/>
      <c r="H23" s="11">
        <f>SUM(H24:H24)</f>
        <v>0</v>
      </c>
      <c r="I23" s="11">
        <f>SUM(I24:I24)</f>
        <v>0</v>
      </c>
      <c r="J23" s="11">
        <f>H23+I23</f>
        <v>0</v>
      </c>
      <c r="K23" s="11"/>
      <c r="L23" s="11">
        <f>SUM(L24:L24)</f>
        <v>0</v>
      </c>
      <c r="M23" s="11"/>
      <c r="P23" s="11">
        <f>IF(Q23="PR",J23,SUM(O24:O24))</f>
        <v>0</v>
      </c>
      <c r="Q23" s="11" t="s">
        <v>41</v>
      </c>
      <c r="R23" s="11">
        <f>IF(Q23="HS",H23,0)</f>
        <v>0</v>
      </c>
      <c r="S23" s="11">
        <f>IF(Q23="HS",I23-P23,0)</f>
        <v>0</v>
      </c>
      <c r="T23" s="11">
        <f>IF(Q23="PS",H23,0)</f>
        <v>0</v>
      </c>
      <c r="U23" s="11">
        <f>IF(Q23="PS",I23-P23,0)</f>
        <v>0</v>
      </c>
      <c r="V23" s="11">
        <f>IF(Q23="MP",H23,0)</f>
        <v>0</v>
      </c>
      <c r="W23" s="11">
        <f>IF(Q23="MP",I23-P23,0)</f>
        <v>0</v>
      </c>
      <c r="X23" s="11">
        <f>IF(Q23="OM",H23,0)</f>
        <v>0</v>
      </c>
      <c r="Y23" s="11">
        <v>19</v>
      </c>
      <c r="AI23">
        <f>SUM(Z24:Z24)</f>
        <v>0</v>
      </c>
      <c r="AJ23">
        <f>SUM(AA24:AA24)</f>
        <v>0</v>
      </c>
      <c r="AK23">
        <f>SUM(AB24:AB24)</f>
        <v>0</v>
      </c>
    </row>
    <row r="24" spans="1:43" x14ac:dyDescent="0.25">
      <c r="A24" s="2" t="s">
        <v>78</v>
      </c>
      <c r="B24" s="1" t="s">
        <v>38</v>
      </c>
      <c r="C24" s="1" t="s">
        <v>79</v>
      </c>
      <c r="D24" t="s">
        <v>80</v>
      </c>
      <c r="E24" t="s">
        <v>81</v>
      </c>
      <c r="F24">
        <v>2.1000000000000001E-2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M24" t="s">
        <v>46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0</v>
      </c>
      <c r="AM24">
        <f>F24*AE24</f>
        <v>0</v>
      </c>
      <c r="AN24">
        <f>F24*AF24</f>
        <v>0</v>
      </c>
      <c r="AO24" t="s">
        <v>82</v>
      </c>
      <c r="AP24" t="s">
        <v>48</v>
      </c>
      <c r="AQ24" s="11" t="s">
        <v>49</v>
      </c>
    </row>
    <row r="25" spans="1:43" ht="12.75" customHeight="1" x14ac:dyDescent="0.25">
      <c r="C25" s="12" t="s">
        <v>53</v>
      </c>
      <c r="D25" s="39" t="s">
        <v>83</v>
      </c>
      <c r="E25" s="39"/>
      <c r="F25" s="39"/>
      <c r="G25" s="39"/>
      <c r="H25" s="39"/>
      <c r="I25" s="39"/>
      <c r="J25" s="39"/>
      <c r="K25" s="39"/>
      <c r="L25" s="39"/>
      <c r="M25" s="39"/>
    </row>
    <row r="26" spans="1:43" x14ac:dyDescent="0.25">
      <c r="A26" s="13"/>
      <c r="B26" s="14" t="s">
        <v>38</v>
      </c>
      <c r="C26" s="14" t="s">
        <v>84</v>
      </c>
      <c r="D26" s="11" t="s">
        <v>85</v>
      </c>
      <c r="E26" s="11"/>
      <c r="F26" s="11"/>
      <c r="G26" s="11"/>
      <c r="H26" s="11">
        <f>SUM(H27:H27)</f>
        <v>0</v>
      </c>
      <c r="I26" s="11">
        <f>SUM(I27:I27)</f>
        <v>0</v>
      </c>
      <c r="J26" s="11">
        <f>H26+I26</f>
        <v>0</v>
      </c>
      <c r="K26" s="11"/>
      <c r="L26" s="11">
        <f>SUM(L27:L27)</f>
        <v>0</v>
      </c>
      <c r="M26" s="11"/>
      <c r="P26" s="11">
        <f>IF(Q26="PR",J26,SUM(O27:O27))</f>
        <v>0</v>
      </c>
      <c r="Q26" s="11"/>
      <c r="R26" s="11">
        <f>IF(Q26="HS",H26,0)</f>
        <v>0</v>
      </c>
      <c r="S26" s="11">
        <f>IF(Q26="HS",I26-P26,0)</f>
        <v>0</v>
      </c>
      <c r="T26" s="11">
        <f>IF(Q26="PS",H26,0)</f>
        <v>0</v>
      </c>
      <c r="U26" s="11">
        <f>IF(Q26="PS",I26-P26,0)</f>
        <v>0</v>
      </c>
      <c r="V26" s="11">
        <f>IF(Q26="MP",H26,0)</f>
        <v>0</v>
      </c>
      <c r="W26" s="11">
        <f>IF(Q26="MP",I26-P26,0)</f>
        <v>0</v>
      </c>
      <c r="X26" s="11">
        <f>IF(Q26="OM",H26,0)</f>
        <v>0</v>
      </c>
      <c r="Y26" s="11" t="s">
        <v>84</v>
      </c>
      <c r="AI26">
        <f>SUM(Z27:Z27)</f>
        <v>0</v>
      </c>
      <c r="AJ26">
        <f>SUM(AA27:AA27)</f>
        <v>0</v>
      </c>
      <c r="AK26">
        <f>SUM(AB27:AB27)</f>
        <v>0</v>
      </c>
    </row>
    <row r="27" spans="1:43" x14ac:dyDescent="0.25">
      <c r="A27" s="2" t="s">
        <v>86</v>
      </c>
      <c r="B27" s="1" t="s">
        <v>38</v>
      </c>
      <c r="C27" s="1" t="s">
        <v>87</v>
      </c>
      <c r="D27" t="s">
        <v>88</v>
      </c>
      <c r="E27" t="s">
        <v>81</v>
      </c>
      <c r="F27">
        <v>1.02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46</v>
      </c>
      <c r="N27">
        <v>5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0</v>
      </c>
      <c r="AM27">
        <f>F27*AE27</f>
        <v>0</v>
      </c>
      <c r="AN27">
        <f>F27*AF27</f>
        <v>0</v>
      </c>
      <c r="AO27" t="s">
        <v>89</v>
      </c>
      <c r="AP27" t="s">
        <v>90</v>
      </c>
      <c r="AQ27" s="11" t="s">
        <v>49</v>
      </c>
    </row>
    <row r="28" spans="1:43" ht="12.75" customHeight="1" x14ac:dyDescent="0.25">
      <c r="C28" s="12" t="s">
        <v>53</v>
      </c>
      <c r="D28" s="39" t="s">
        <v>91</v>
      </c>
      <c r="E28" s="39"/>
      <c r="F28" s="39"/>
      <c r="G28" s="39"/>
      <c r="H28" s="39"/>
      <c r="I28" s="39"/>
      <c r="J28" s="39"/>
      <c r="K28" s="39"/>
      <c r="L28" s="39"/>
      <c r="M28" s="39"/>
    </row>
    <row r="29" spans="1:43" x14ac:dyDescent="0.25">
      <c r="A29" s="13"/>
      <c r="B29" s="14" t="s">
        <v>38</v>
      </c>
      <c r="C29" s="14" t="s">
        <v>92</v>
      </c>
      <c r="D29" s="11" t="s">
        <v>93</v>
      </c>
      <c r="E29" s="11"/>
      <c r="F29" s="11"/>
      <c r="G29" s="11"/>
      <c r="H29" s="11">
        <f>SUM(H30:H30)</f>
        <v>0</v>
      </c>
      <c r="I29" s="11">
        <f>SUM(I30:I30)</f>
        <v>0</v>
      </c>
      <c r="J29" s="11">
        <f>H29+I29</f>
        <v>0</v>
      </c>
      <c r="K29" s="11"/>
      <c r="L29" s="11">
        <f>SUM(L30:L30)</f>
        <v>0</v>
      </c>
      <c r="M29" s="11"/>
      <c r="P29" s="11">
        <f>IF(Q29="PR",J29,SUM(O30:O30))</f>
        <v>0</v>
      </c>
      <c r="Q29" s="11"/>
      <c r="R29" s="11">
        <f>IF(Q29="HS",H29,0)</f>
        <v>0</v>
      </c>
      <c r="S29" s="11">
        <f>IF(Q29="HS",I29-P29,0)</f>
        <v>0</v>
      </c>
      <c r="T29" s="11">
        <f>IF(Q29="PS",H29,0)</f>
        <v>0</v>
      </c>
      <c r="U29" s="11">
        <f>IF(Q29="PS",I29-P29,0)</f>
        <v>0</v>
      </c>
      <c r="V29" s="11">
        <f>IF(Q29="MP",H29,0)</f>
        <v>0</v>
      </c>
      <c r="W29" s="11">
        <f>IF(Q29="MP",I29-P29,0)</f>
        <v>0</v>
      </c>
      <c r="X29" s="11">
        <f>IF(Q29="OM",H29,0)</f>
        <v>0</v>
      </c>
      <c r="Y29" s="11" t="s">
        <v>92</v>
      </c>
      <c r="AI29">
        <f>SUM(Z30:Z30)</f>
        <v>0</v>
      </c>
      <c r="AJ29">
        <f>SUM(AA30:AA30)</f>
        <v>0</v>
      </c>
      <c r="AK29">
        <f>SUM(AB30:AB30)</f>
        <v>0</v>
      </c>
    </row>
    <row r="30" spans="1:43" x14ac:dyDescent="0.25">
      <c r="A30" s="2" t="s">
        <v>94</v>
      </c>
      <c r="B30" s="1" t="s">
        <v>38</v>
      </c>
      <c r="C30" s="1" t="s">
        <v>92</v>
      </c>
      <c r="D30" t="s">
        <v>95</v>
      </c>
      <c r="F30">
        <v>63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96</v>
      </c>
      <c r="AP30" t="s">
        <v>90</v>
      </c>
      <c r="AQ30" s="11" t="s">
        <v>49</v>
      </c>
    </row>
    <row r="31" spans="1:43" x14ac:dyDescent="0.25">
      <c r="A31" s="13"/>
      <c r="B31" s="14" t="s">
        <v>38</v>
      </c>
      <c r="C31" s="14" t="s">
        <v>97</v>
      </c>
      <c r="D31" s="11" t="s">
        <v>93</v>
      </c>
      <c r="E31" s="11"/>
      <c r="F31" s="11"/>
      <c r="G31" s="11"/>
      <c r="H31" s="11">
        <f>SUM(H32:H32)</f>
        <v>0</v>
      </c>
      <c r="I31" s="11">
        <f>SUM(I32:I32)</f>
        <v>0</v>
      </c>
      <c r="J31" s="11">
        <f>H31+I31</f>
        <v>0</v>
      </c>
      <c r="K31" s="11"/>
      <c r="L31" s="11">
        <f>SUM(L32:L32)</f>
        <v>0</v>
      </c>
      <c r="M31" s="11"/>
      <c r="P31" s="11">
        <f>IF(Q31="PR",J31,SUM(O32:O32))</f>
        <v>0</v>
      </c>
      <c r="Q31" s="11"/>
      <c r="R31" s="11">
        <f>IF(Q31="HS",H31,0)</f>
        <v>0</v>
      </c>
      <c r="S31" s="11">
        <f>IF(Q31="HS",I31-P31,0)</f>
        <v>0</v>
      </c>
      <c r="T31" s="11">
        <f>IF(Q31="PS",H31,0)</f>
        <v>0</v>
      </c>
      <c r="U31" s="11">
        <f>IF(Q31="PS",I31-P31,0)</f>
        <v>0</v>
      </c>
      <c r="V31" s="11">
        <f>IF(Q31="MP",H31,0)</f>
        <v>0</v>
      </c>
      <c r="W31" s="11">
        <f>IF(Q31="MP",I31-P31,0)</f>
        <v>0</v>
      </c>
      <c r="X31" s="11">
        <f>IF(Q31="OM",H31,0)</f>
        <v>0</v>
      </c>
      <c r="Y31" s="11" t="s">
        <v>97</v>
      </c>
      <c r="AI31">
        <f>SUM(Z32:Z32)</f>
        <v>0</v>
      </c>
      <c r="AJ31">
        <f>SUM(AA32:AA32)</f>
        <v>0</v>
      </c>
      <c r="AK31">
        <f>SUM(AB32:AB32)</f>
        <v>0</v>
      </c>
    </row>
    <row r="32" spans="1:43" x14ac:dyDescent="0.25">
      <c r="A32" s="2" t="s">
        <v>98</v>
      </c>
      <c r="B32" s="1" t="s">
        <v>38</v>
      </c>
      <c r="C32" s="1" t="s">
        <v>97</v>
      </c>
      <c r="D32" t="s">
        <v>99</v>
      </c>
      <c r="F32">
        <v>4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100</v>
      </c>
      <c r="AP32" t="s">
        <v>90</v>
      </c>
      <c r="AQ32" s="11" t="s">
        <v>49</v>
      </c>
    </row>
    <row r="33" spans="1:43" x14ac:dyDescent="0.25">
      <c r="A33" s="13"/>
      <c r="B33" s="14" t="s">
        <v>38</v>
      </c>
      <c r="C33" s="14" t="s">
        <v>101</v>
      </c>
      <c r="D33" s="11" t="s">
        <v>102</v>
      </c>
      <c r="E33" s="11"/>
      <c r="F33" s="11"/>
      <c r="G33" s="11"/>
      <c r="H33" s="11">
        <f>SUM(H34:H46)</f>
        <v>0</v>
      </c>
      <c r="I33" s="11">
        <f>SUM(I34:I46)</f>
        <v>0</v>
      </c>
      <c r="J33" s="11">
        <f>H33+I33</f>
        <v>0</v>
      </c>
      <c r="K33" s="11"/>
      <c r="L33" s="11">
        <f>SUM(L34:L46)</f>
        <v>0</v>
      </c>
      <c r="M33" s="11"/>
      <c r="P33" s="11">
        <f>IF(Q33="PR",J33,SUM(O34:O46))</f>
        <v>0</v>
      </c>
      <c r="Q33" s="11"/>
      <c r="R33" s="11">
        <f>IF(Q33="HS",H33,0)</f>
        <v>0</v>
      </c>
      <c r="S33" s="11">
        <f>IF(Q33="HS",I33-P33,0)</f>
        <v>0</v>
      </c>
      <c r="T33" s="11">
        <f>IF(Q33="PS",H33,0)</f>
        <v>0</v>
      </c>
      <c r="U33" s="11">
        <f>IF(Q33="PS",I33-P33,0)</f>
        <v>0</v>
      </c>
      <c r="V33" s="11">
        <f>IF(Q33="MP",H33,0)</f>
        <v>0</v>
      </c>
      <c r="W33" s="11">
        <f>IF(Q33="MP",I33-P33,0)</f>
        <v>0</v>
      </c>
      <c r="X33" s="11">
        <f>IF(Q33="OM",H33,0)</f>
        <v>0</v>
      </c>
      <c r="Y33" s="11" t="s">
        <v>101</v>
      </c>
      <c r="AI33">
        <f>SUM(Z34:Z46)</f>
        <v>0</v>
      </c>
      <c r="AJ33">
        <f>SUM(AA34:AA46)</f>
        <v>0</v>
      </c>
      <c r="AK33">
        <f>SUM(AB34:AB46)</f>
        <v>0</v>
      </c>
    </row>
    <row r="34" spans="1:43" x14ac:dyDescent="0.25">
      <c r="A34" s="2" t="s">
        <v>103</v>
      </c>
      <c r="B34" s="1" t="s">
        <v>38</v>
      </c>
      <c r="C34" s="1" t="s">
        <v>101</v>
      </c>
      <c r="D34" t="s">
        <v>104</v>
      </c>
      <c r="E34" t="s">
        <v>58</v>
      </c>
      <c r="F34">
        <v>25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1</v>
      </c>
      <c r="AM34">
        <f>F34*AE34</f>
        <v>0</v>
      </c>
      <c r="AN34">
        <f>F34*AF34</f>
        <v>0</v>
      </c>
      <c r="AO34" t="s">
        <v>105</v>
      </c>
      <c r="AP34" t="s">
        <v>90</v>
      </c>
      <c r="AQ34" s="11" t="s">
        <v>49</v>
      </c>
    </row>
    <row r="35" spans="1:43" ht="12.75" customHeight="1" x14ac:dyDescent="0.25">
      <c r="C35" s="12" t="s">
        <v>53</v>
      </c>
      <c r="D35" s="39" t="s">
        <v>106</v>
      </c>
      <c r="E35" s="39"/>
      <c r="F35" s="39"/>
      <c r="G35" s="39"/>
      <c r="H35" s="39"/>
      <c r="I35" s="39"/>
      <c r="J35" s="39"/>
      <c r="K35" s="39"/>
      <c r="L35" s="39"/>
      <c r="M35" s="39"/>
    </row>
    <row r="36" spans="1:43" x14ac:dyDescent="0.25">
      <c r="A36" s="2" t="s">
        <v>107</v>
      </c>
      <c r="B36" s="1" t="s">
        <v>38</v>
      </c>
      <c r="C36" s="1" t="s">
        <v>108</v>
      </c>
      <c r="D36" t="s">
        <v>109</v>
      </c>
      <c r="E36" t="s">
        <v>110</v>
      </c>
      <c r="F36">
        <v>3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0</v>
      </c>
      <c r="L36">
        <f>F36*K36</f>
        <v>0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105</v>
      </c>
      <c r="AP36" t="s">
        <v>90</v>
      </c>
      <c r="AQ36" s="11" t="s">
        <v>49</v>
      </c>
    </row>
    <row r="37" spans="1:43" ht="12.75" customHeight="1" x14ac:dyDescent="0.25">
      <c r="C37" s="12" t="s">
        <v>53</v>
      </c>
      <c r="D37" s="39" t="s">
        <v>111</v>
      </c>
      <c r="E37" s="39"/>
      <c r="F37" s="39"/>
      <c r="G37" s="39"/>
      <c r="H37" s="39"/>
      <c r="I37" s="39"/>
      <c r="J37" s="39"/>
      <c r="K37" s="39"/>
      <c r="L37" s="39"/>
      <c r="M37" s="39"/>
    </row>
    <row r="38" spans="1:43" x14ac:dyDescent="0.25">
      <c r="A38" s="2" t="s">
        <v>112</v>
      </c>
      <c r="B38" s="1" t="s">
        <v>38</v>
      </c>
      <c r="C38" s="1" t="s">
        <v>113</v>
      </c>
      <c r="D38" t="s">
        <v>114</v>
      </c>
      <c r="E38" t="s">
        <v>110</v>
      </c>
      <c r="F38">
        <v>4</v>
      </c>
      <c r="G38">
        <v>0</v>
      </c>
      <c r="H38">
        <f>F38*AE38</f>
        <v>0</v>
      </c>
      <c r="I38">
        <f>J38-H38</f>
        <v>0</v>
      </c>
      <c r="J38">
        <f>F38*G38</f>
        <v>0</v>
      </c>
      <c r="K38">
        <v>0</v>
      </c>
      <c r="L38">
        <f>F38*K38</f>
        <v>0</v>
      </c>
      <c r="N38">
        <v>1</v>
      </c>
      <c r="O38">
        <f>IF(N38=5,I38,0)</f>
        <v>0</v>
      </c>
      <c r="Z38">
        <f>IF(AD38=0,J38,0)</f>
        <v>0</v>
      </c>
      <c r="AA38">
        <f>IF(AD38=15,J38,0)</f>
        <v>0</v>
      </c>
      <c r="AB38">
        <f>IF(AD38=21,J38,0)</f>
        <v>0</v>
      </c>
      <c r="AD38">
        <v>21</v>
      </c>
      <c r="AE38">
        <f>G38*AG38</f>
        <v>0</v>
      </c>
      <c r="AF38">
        <f>G38*(1-AG38)</f>
        <v>0</v>
      </c>
      <c r="AG38">
        <v>1</v>
      </c>
      <c r="AM38">
        <f>F38*AE38</f>
        <v>0</v>
      </c>
      <c r="AN38">
        <f>F38*AF38</f>
        <v>0</v>
      </c>
      <c r="AO38" t="s">
        <v>105</v>
      </c>
      <c r="AP38" t="s">
        <v>90</v>
      </c>
      <c r="AQ38" s="11" t="s">
        <v>49</v>
      </c>
    </row>
    <row r="39" spans="1:43" x14ac:dyDescent="0.25">
      <c r="A39" s="2" t="s">
        <v>115</v>
      </c>
      <c r="B39" s="1" t="s">
        <v>38</v>
      </c>
      <c r="C39" s="1" t="s">
        <v>116</v>
      </c>
      <c r="D39" t="s">
        <v>117</v>
      </c>
      <c r="E39" t="s">
        <v>110</v>
      </c>
      <c r="F39">
        <v>25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1</v>
      </c>
      <c r="AM39">
        <f>F39*AE39</f>
        <v>0</v>
      </c>
      <c r="AN39">
        <f>F39*AF39</f>
        <v>0</v>
      </c>
      <c r="AO39" t="s">
        <v>105</v>
      </c>
      <c r="AP39" t="s">
        <v>90</v>
      </c>
      <c r="AQ39" s="11" t="s">
        <v>49</v>
      </c>
    </row>
    <row r="40" spans="1:43" ht="12.75" customHeight="1" x14ac:dyDescent="0.25">
      <c r="C40" s="12" t="s">
        <v>53</v>
      </c>
      <c r="D40" s="39" t="s">
        <v>118</v>
      </c>
      <c r="E40" s="39"/>
      <c r="F40" s="39"/>
      <c r="G40" s="39"/>
      <c r="H40" s="39"/>
      <c r="I40" s="39"/>
      <c r="J40" s="39"/>
      <c r="K40" s="39"/>
      <c r="L40" s="39"/>
      <c r="M40" s="39"/>
    </row>
    <row r="41" spans="1:43" x14ac:dyDescent="0.25">
      <c r="A41" s="2" t="s">
        <v>119</v>
      </c>
      <c r="B41" s="1" t="s">
        <v>38</v>
      </c>
      <c r="C41" s="1" t="s">
        <v>120</v>
      </c>
      <c r="D41" t="s">
        <v>121</v>
      </c>
      <c r="E41" t="s">
        <v>110</v>
      </c>
      <c r="F41">
        <v>4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0</v>
      </c>
      <c r="L41">
        <f>F41*K41</f>
        <v>0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105</v>
      </c>
      <c r="AP41" t="s">
        <v>90</v>
      </c>
      <c r="AQ41" s="11" t="s">
        <v>49</v>
      </c>
    </row>
    <row r="42" spans="1:43" x14ac:dyDescent="0.25">
      <c r="A42" s="2" t="s">
        <v>122</v>
      </c>
      <c r="B42" s="1" t="s">
        <v>38</v>
      </c>
      <c r="C42" s="1" t="s">
        <v>123</v>
      </c>
      <c r="D42" t="s">
        <v>124</v>
      </c>
      <c r="E42" t="s">
        <v>125</v>
      </c>
      <c r="F42">
        <v>0.24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0</v>
      </c>
      <c r="L42">
        <f>F42*K42</f>
        <v>0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105</v>
      </c>
      <c r="AP42" t="s">
        <v>90</v>
      </c>
      <c r="AQ42" s="11" t="s">
        <v>49</v>
      </c>
    </row>
    <row r="43" spans="1:43" x14ac:dyDescent="0.25">
      <c r="A43" s="2" t="s">
        <v>39</v>
      </c>
      <c r="B43" s="1" t="s">
        <v>38</v>
      </c>
      <c r="C43" s="1" t="s">
        <v>126</v>
      </c>
      <c r="D43" t="s">
        <v>127</v>
      </c>
      <c r="E43" t="s">
        <v>125</v>
      </c>
      <c r="F43">
        <v>0.42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105</v>
      </c>
      <c r="AP43" t="s">
        <v>90</v>
      </c>
      <c r="AQ43" s="11" t="s">
        <v>49</v>
      </c>
    </row>
    <row r="44" spans="1:43" x14ac:dyDescent="0.25">
      <c r="A44" s="2" t="s">
        <v>76</v>
      </c>
      <c r="B44" s="1" t="s">
        <v>38</v>
      </c>
      <c r="C44" s="1" t="s">
        <v>128</v>
      </c>
      <c r="D44" t="s">
        <v>129</v>
      </c>
      <c r="E44" t="s">
        <v>58</v>
      </c>
      <c r="F44">
        <v>21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105</v>
      </c>
      <c r="AP44" t="s">
        <v>90</v>
      </c>
      <c r="AQ44" s="11" t="s">
        <v>49</v>
      </c>
    </row>
    <row r="45" spans="1:43" ht="25.5" customHeight="1" x14ac:dyDescent="0.25">
      <c r="C45" s="12" t="s">
        <v>53</v>
      </c>
      <c r="D45" s="39" t="s">
        <v>130</v>
      </c>
      <c r="E45" s="39"/>
      <c r="F45" s="39"/>
      <c r="G45" s="39"/>
      <c r="H45" s="39"/>
      <c r="I45" s="39"/>
      <c r="J45" s="39"/>
      <c r="K45" s="39"/>
      <c r="L45" s="39"/>
      <c r="M45" s="39"/>
    </row>
    <row r="46" spans="1:43" x14ac:dyDescent="0.25">
      <c r="A46" s="2" t="s">
        <v>131</v>
      </c>
      <c r="B46" s="1" t="s">
        <v>38</v>
      </c>
      <c r="C46" s="1" t="s">
        <v>132</v>
      </c>
      <c r="D46" t="s">
        <v>133</v>
      </c>
      <c r="E46" t="s">
        <v>110</v>
      </c>
      <c r="F46">
        <v>4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0</v>
      </c>
      <c r="L46">
        <f>F46*K46</f>
        <v>0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1</v>
      </c>
      <c r="AM46">
        <f>F46*AE46</f>
        <v>0</v>
      </c>
      <c r="AN46">
        <f>F46*AF46</f>
        <v>0</v>
      </c>
      <c r="AO46" t="s">
        <v>105</v>
      </c>
      <c r="AP46" t="s">
        <v>90</v>
      </c>
      <c r="AQ46" s="11" t="s">
        <v>49</v>
      </c>
    </row>
    <row r="47" spans="1:43" ht="38.25" customHeight="1" x14ac:dyDescent="0.25">
      <c r="C47" s="12" t="s">
        <v>53</v>
      </c>
      <c r="D47" s="39" t="s">
        <v>134</v>
      </c>
      <c r="E47" s="39"/>
      <c r="F47" s="39"/>
      <c r="G47" s="39"/>
      <c r="H47" s="39"/>
      <c r="I47" s="39"/>
      <c r="J47" s="39"/>
      <c r="K47" s="39"/>
      <c r="L47" s="39"/>
      <c r="M47" s="39"/>
    </row>
    <row r="48" spans="1:43" x14ac:dyDescent="0.25">
      <c r="A48" s="13"/>
      <c r="B48" s="14" t="s">
        <v>38</v>
      </c>
      <c r="C48" s="14"/>
      <c r="D48" s="11" t="s">
        <v>135</v>
      </c>
      <c r="E48" s="11"/>
      <c r="F48" s="11"/>
      <c r="G48" s="11"/>
      <c r="H48" s="11">
        <f>SUM(H49:H69)</f>
        <v>0</v>
      </c>
      <c r="I48" s="11">
        <f>SUM(I49:I69)</f>
        <v>0</v>
      </c>
      <c r="J48" s="11">
        <f>H48+I48</f>
        <v>0</v>
      </c>
      <c r="K48" s="11"/>
      <c r="L48" s="11">
        <f>SUM(L49:L69)</f>
        <v>6.0999999999999995E-3</v>
      </c>
      <c r="M48" s="11"/>
      <c r="P48" s="11">
        <f>IF(Q48="PR",J48,SUM(O49:O69))</f>
        <v>0</v>
      </c>
      <c r="Q48" s="11" t="s">
        <v>136</v>
      </c>
      <c r="R48" s="11">
        <f>IF(Q48="HS",H48,0)</f>
        <v>0</v>
      </c>
      <c r="S48" s="11">
        <f>IF(Q48="HS",I48-P48,0)</f>
        <v>0</v>
      </c>
      <c r="T48" s="11">
        <f>IF(Q48="PS",H48,0)</f>
        <v>0</v>
      </c>
      <c r="U48" s="11">
        <f>IF(Q48="PS",I48-P48,0)</f>
        <v>0</v>
      </c>
      <c r="V48" s="11">
        <f>IF(Q48="MP",H48,0)</f>
        <v>0</v>
      </c>
      <c r="W48" s="11">
        <f>IF(Q48="MP",I48-P48,0)</f>
        <v>0</v>
      </c>
      <c r="X48" s="11">
        <f>IF(Q48="OM",H48,0)</f>
        <v>0</v>
      </c>
      <c r="Y48" s="11" t="s">
        <v>137</v>
      </c>
      <c r="AI48">
        <f>SUM(Z49:Z69)</f>
        <v>0</v>
      </c>
      <c r="AJ48">
        <f>SUM(AA49:AA69)</f>
        <v>0</v>
      </c>
      <c r="AK48">
        <f>SUM(AB49:AB69)</f>
        <v>0</v>
      </c>
    </row>
    <row r="49" spans="1:43" x14ac:dyDescent="0.25">
      <c r="A49" s="2" t="s">
        <v>138</v>
      </c>
      <c r="B49" s="1" t="s">
        <v>38</v>
      </c>
      <c r="C49" s="1" t="s">
        <v>139</v>
      </c>
      <c r="D49" t="s">
        <v>140</v>
      </c>
      <c r="E49" t="s">
        <v>141</v>
      </c>
      <c r="F49">
        <v>6.1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1E-3</v>
      </c>
      <c r="L49">
        <f>F49*K49</f>
        <v>6.0999999999999995E-3</v>
      </c>
      <c r="M49" t="s">
        <v>46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142</v>
      </c>
      <c r="AP49" t="s">
        <v>143</v>
      </c>
      <c r="AQ49" s="11" t="s">
        <v>49</v>
      </c>
    </row>
    <row r="50" spans="1:43" ht="25.5" customHeight="1" x14ac:dyDescent="0.25">
      <c r="C50" s="12" t="s">
        <v>144</v>
      </c>
      <c r="D50" s="39" t="s">
        <v>145</v>
      </c>
      <c r="E50" s="39"/>
      <c r="F50" s="39"/>
      <c r="G50" s="39"/>
      <c r="H50" s="39"/>
      <c r="I50" s="39"/>
      <c r="J50" s="39"/>
      <c r="K50" s="39"/>
      <c r="L50" s="39"/>
      <c r="M50" s="39"/>
    </row>
    <row r="51" spans="1:43" ht="12.75" customHeight="1" x14ac:dyDescent="0.25">
      <c r="C51" s="12" t="s">
        <v>53</v>
      </c>
      <c r="D51" s="39" t="s">
        <v>146</v>
      </c>
      <c r="E51" s="39"/>
      <c r="F51" s="39"/>
      <c r="G51" s="39"/>
      <c r="H51" s="39"/>
      <c r="I51" s="39"/>
      <c r="J51" s="39"/>
      <c r="K51" s="39"/>
      <c r="L51" s="39"/>
      <c r="M51" s="39"/>
    </row>
    <row r="52" spans="1:43" x14ac:dyDescent="0.25">
      <c r="A52" s="2" t="s">
        <v>147</v>
      </c>
      <c r="B52" s="1" t="s">
        <v>38</v>
      </c>
      <c r="C52" s="1" t="s">
        <v>148</v>
      </c>
      <c r="D52" t="s">
        <v>149</v>
      </c>
      <c r="E52" t="s">
        <v>110</v>
      </c>
      <c r="F52">
        <v>45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142</v>
      </c>
      <c r="AP52" t="s">
        <v>143</v>
      </c>
      <c r="AQ52" s="11" t="s">
        <v>49</v>
      </c>
    </row>
    <row r="53" spans="1:43" x14ac:dyDescent="0.25">
      <c r="A53" s="2" t="s">
        <v>150</v>
      </c>
      <c r="B53" s="1" t="s">
        <v>38</v>
      </c>
      <c r="C53" s="1" t="s">
        <v>151</v>
      </c>
      <c r="D53" t="s">
        <v>152</v>
      </c>
      <c r="E53" t="s">
        <v>110</v>
      </c>
      <c r="F53">
        <v>18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21</v>
      </c>
      <c r="AE53">
        <f>G53*AG53</f>
        <v>0</v>
      </c>
      <c r="AF53">
        <f>G53*(1-AG53)</f>
        <v>0</v>
      </c>
      <c r="AG53">
        <v>1</v>
      </c>
      <c r="AM53">
        <f>F53*AE53</f>
        <v>0</v>
      </c>
      <c r="AN53">
        <f>F53*AF53</f>
        <v>0</v>
      </c>
      <c r="AO53" t="s">
        <v>142</v>
      </c>
      <c r="AP53" t="s">
        <v>143</v>
      </c>
      <c r="AQ53" s="11" t="s">
        <v>49</v>
      </c>
    </row>
    <row r="54" spans="1:43" x14ac:dyDescent="0.25">
      <c r="A54" s="2" t="s">
        <v>153</v>
      </c>
      <c r="B54" s="1" t="s">
        <v>38</v>
      </c>
      <c r="C54" s="1" t="s">
        <v>154</v>
      </c>
      <c r="D54" t="s">
        <v>155</v>
      </c>
      <c r="E54" t="s">
        <v>110</v>
      </c>
      <c r="F54">
        <v>138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142</v>
      </c>
      <c r="AP54" t="s">
        <v>143</v>
      </c>
      <c r="AQ54" s="11" t="s">
        <v>49</v>
      </c>
    </row>
    <row r="55" spans="1:43" ht="12.75" customHeight="1" x14ac:dyDescent="0.25">
      <c r="C55" s="12" t="s">
        <v>53</v>
      </c>
      <c r="D55" s="39" t="s">
        <v>156</v>
      </c>
      <c r="E55" s="39"/>
      <c r="F55" s="39"/>
      <c r="G55" s="39"/>
      <c r="H55" s="39"/>
      <c r="I55" s="39"/>
      <c r="J55" s="39"/>
      <c r="K55" s="39"/>
      <c r="L55" s="39"/>
      <c r="M55" s="39"/>
    </row>
    <row r="56" spans="1:43" x14ac:dyDescent="0.25">
      <c r="A56" s="2" t="s">
        <v>157</v>
      </c>
      <c r="B56" s="1" t="s">
        <v>38</v>
      </c>
      <c r="C56" s="1" t="s">
        <v>158</v>
      </c>
      <c r="D56" t="s">
        <v>159</v>
      </c>
      <c r="E56" t="s">
        <v>110</v>
      </c>
      <c r="F56">
        <v>10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142</v>
      </c>
      <c r="AP56" t="s">
        <v>143</v>
      </c>
      <c r="AQ56" s="11" t="s">
        <v>49</v>
      </c>
    </row>
    <row r="57" spans="1:43" ht="12.75" customHeight="1" x14ac:dyDescent="0.25">
      <c r="C57" s="12" t="s">
        <v>53</v>
      </c>
      <c r="D57" s="39" t="s">
        <v>160</v>
      </c>
      <c r="E57" s="39"/>
      <c r="F57" s="39"/>
      <c r="G57" s="39"/>
      <c r="H57" s="39"/>
      <c r="I57" s="39"/>
      <c r="J57" s="39"/>
      <c r="K57" s="39"/>
      <c r="L57" s="39"/>
      <c r="M57" s="39"/>
    </row>
    <row r="58" spans="1:43" x14ac:dyDescent="0.25">
      <c r="A58" s="2" t="s">
        <v>161</v>
      </c>
      <c r="B58" s="1" t="s">
        <v>38</v>
      </c>
      <c r="C58" s="1" t="s">
        <v>162</v>
      </c>
      <c r="D58" t="s">
        <v>163</v>
      </c>
      <c r="E58" t="s">
        <v>110</v>
      </c>
      <c r="F58">
        <v>9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0</v>
      </c>
      <c r="L58">
        <f>F58*K58</f>
        <v>0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21</v>
      </c>
      <c r="AE58">
        <f>G58*AG58</f>
        <v>0</v>
      </c>
      <c r="AF58">
        <f>G58*(1-AG58)</f>
        <v>0</v>
      </c>
      <c r="AG58">
        <v>1</v>
      </c>
      <c r="AM58">
        <f>F58*AE58</f>
        <v>0</v>
      </c>
      <c r="AN58">
        <f>F58*AF58</f>
        <v>0</v>
      </c>
      <c r="AO58" t="s">
        <v>142</v>
      </c>
      <c r="AP58" t="s">
        <v>143</v>
      </c>
      <c r="AQ58" s="11" t="s">
        <v>49</v>
      </c>
    </row>
    <row r="59" spans="1:43" ht="12.75" customHeight="1" x14ac:dyDescent="0.25">
      <c r="C59" s="12" t="s">
        <v>53</v>
      </c>
      <c r="D59" s="39" t="s">
        <v>164</v>
      </c>
      <c r="E59" s="39"/>
      <c r="F59" s="39"/>
      <c r="G59" s="39"/>
      <c r="H59" s="39"/>
      <c r="I59" s="39"/>
      <c r="J59" s="39"/>
      <c r="K59" s="39"/>
      <c r="L59" s="39"/>
      <c r="M59" s="39"/>
    </row>
    <row r="60" spans="1:43" x14ac:dyDescent="0.25">
      <c r="A60" s="2" t="s">
        <v>165</v>
      </c>
      <c r="B60" s="1" t="s">
        <v>38</v>
      </c>
      <c r="C60" s="1" t="s">
        <v>166</v>
      </c>
      <c r="D60" t="s">
        <v>167</v>
      </c>
      <c r="E60" t="s">
        <v>110</v>
      </c>
      <c r="F60">
        <v>6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0</v>
      </c>
      <c r="L60">
        <f>F60*K60</f>
        <v>0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21</v>
      </c>
      <c r="AE60">
        <f>G60*AG60</f>
        <v>0</v>
      </c>
      <c r="AF60">
        <f>G60*(1-AG60)</f>
        <v>0</v>
      </c>
      <c r="AG60">
        <v>1</v>
      </c>
      <c r="AM60">
        <f>F60*AE60</f>
        <v>0</v>
      </c>
      <c r="AN60">
        <f>F60*AF60</f>
        <v>0</v>
      </c>
      <c r="AO60" t="s">
        <v>142</v>
      </c>
      <c r="AP60" t="s">
        <v>143</v>
      </c>
      <c r="AQ60" s="11" t="s">
        <v>49</v>
      </c>
    </row>
    <row r="61" spans="1:43" ht="12.75" customHeight="1" x14ac:dyDescent="0.25">
      <c r="C61" s="12" t="s">
        <v>53</v>
      </c>
      <c r="D61" s="39" t="s">
        <v>168</v>
      </c>
      <c r="E61" s="39"/>
      <c r="F61" s="39"/>
      <c r="G61" s="39"/>
      <c r="H61" s="39"/>
      <c r="I61" s="39"/>
      <c r="J61" s="39"/>
      <c r="K61" s="39"/>
      <c r="L61" s="39"/>
      <c r="M61" s="39"/>
    </row>
    <row r="62" spans="1:43" x14ac:dyDescent="0.25">
      <c r="A62" s="2" t="s">
        <v>169</v>
      </c>
      <c r="B62" s="1" t="s">
        <v>38</v>
      </c>
      <c r="C62" s="1" t="s">
        <v>170</v>
      </c>
      <c r="D62" t="s">
        <v>171</v>
      </c>
      <c r="E62" t="s">
        <v>110</v>
      </c>
      <c r="F62">
        <v>3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0</v>
      </c>
      <c r="L62">
        <f>F62*K62</f>
        <v>0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21</v>
      </c>
      <c r="AE62">
        <f>G62*AG62</f>
        <v>0</v>
      </c>
      <c r="AF62">
        <f>G62*(1-AG62)</f>
        <v>0</v>
      </c>
      <c r="AG62">
        <v>1</v>
      </c>
      <c r="AM62">
        <f>F62*AE62</f>
        <v>0</v>
      </c>
      <c r="AN62">
        <f>F62*AF62</f>
        <v>0</v>
      </c>
      <c r="AO62" t="s">
        <v>142</v>
      </c>
      <c r="AP62" t="s">
        <v>143</v>
      </c>
      <c r="AQ62" s="11" t="s">
        <v>49</v>
      </c>
    </row>
    <row r="63" spans="1:43" ht="12.75" customHeight="1" x14ac:dyDescent="0.25">
      <c r="C63" s="12" t="s">
        <v>53</v>
      </c>
      <c r="D63" s="39" t="s">
        <v>111</v>
      </c>
      <c r="E63" s="39"/>
      <c r="F63" s="39"/>
      <c r="G63" s="39"/>
      <c r="H63" s="39"/>
      <c r="I63" s="39"/>
      <c r="J63" s="39"/>
      <c r="K63" s="39"/>
      <c r="L63" s="39"/>
      <c r="M63" s="39"/>
    </row>
    <row r="64" spans="1:43" x14ac:dyDescent="0.25">
      <c r="A64" s="2" t="s">
        <v>172</v>
      </c>
      <c r="B64" s="1" t="s">
        <v>38</v>
      </c>
      <c r="C64" s="1" t="s">
        <v>173</v>
      </c>
      <c r="D64" t="s">
        <v>174</v>
      </c>
      <c r="E64" t="s">
        <v>110</v>
      </c>
      <c r="F64">
        <v>4</v>
      </c>
      <c r="G64">
        <v>0</v>
      </c>
      <c r="H64">
        <f t="shared" ref="H64:H69" si="0">F64*AE64</f>
        <v>0</v>
      </c>
      <c r="I64">
        <f t="shared" ref="I64:I69" si="1">J64-H64</f>
        <v>0</v>
      </c>
      <c r="J64">
        <f t="shared" ref="J64:J69" si="2">F64*G64</f>
        <v>0</v>
      </c>
      <c r="K64">
        <v>0</v>
      </c>
      <c r="L64">
        <f t="shared" ref="L64:L69" si="3">F64*K64</f>
        <v>0</v>
      </c>
      <c r="N64">
        <v>1</v>
      </c>
      <c r="O64">
        <f t="shared" ref="O64:O69" si="4">IF(N64=5,I64,0)</f>
        <v>0</v>
      </c>
      <c r="Z64">
        <f t="shared" ref="Z64:Z69" si="5">IF(AD64=0,J64,0)</f>
        <v>0</v>
      </c>
      <c r="AA64">
        <f t="shared" ref="AA64:AA69" si="6">IF(AD64=15,J64,0)</f>
        <v>0</v>
      </c>
      <c r="AB64">
        <f t="shared" ref="AB64:AB69" si="7">IF(AD64=21,J64,0)</f>
        <v>0</v>
      </c>
      <c r="AD64">
        <v>21</v>
      </c>
      <c r="AE64">
        <f t="shared" ref="AE64:AE69" si="8">G64*AG64</f>
        <v>0</v>
      </c>
      <c r="AF64">
        <f t="shared" ref="AF64:AF69" si="9">G64*(1-AG64)</f>
        <v>0</v>
      </c>
      <c r="AG64">
        <v>1</v>
      </c>
      <c r="AM64">
        <f t="shared" ref="AM64:AM69" si="10">F64*AE64</f>
        <v>0</v>
      </c>
      <c r="AN64">
        <f t="shared" ref="AN64:AN69" si="11">F64*AF64</f>
        <v>0</v>
      </c>
      <c r="AO64" t="s">
        <v>142</v>
      </c>
      <c r="AP64" t="s">
        <v>143</v>
      </c>
      <c r="AQ64" s="11" t="s">
        <v>49</v>
      </c>
    </row>
    <row r="65" spans="1:43" x14ac:dyDescent="0.25">
      <c r="A65" s="2" t="s">
        <v>175</v>
      </c>
      <c r="B65" s="1" t="s">
        <v>38</v>
      </c>
      <c r="C65" s="1" t="s">
        <v>176</v>
      </c>
      <c r="D65" t="s">
        <v>177</v>
      </c>
      <c r="E65" t="s">
        <v>125</v>
      </c>
      <c r="F65">
        <v>2.5</v>
      </c>
      <c r="G65">
        <v>0</v>
      </c>
      <c r="H65">
        <f t="shared" si="0"/>
        <v>0</v>
      </c>
      <c r="I65">
        <f t="shared" si="1"/>
        <v>0</v>
      </c>
      <c r="J65">
        <f t="shared" si="2"/>
        <v>0</v>
      </c>
      <c r="K65">
        <v>0</v>
      </c>
      <c r="L65">
        <f t="shared" si="3"/>
        <v>0</v>
      </c>
      <c r="N65">
        <v>1</v>
      </c>
      <c r="O65">
        <f t="shared" si="4"/>
        <v>0</v>
      </c>
      <c r="Z65">
        <f t="shared" si="5"/>
        <v>0</v>
      </c>
      <c r="AA65">
        <f t="shared" si="6"/>
        <v>0</v>
      </c>
      <c r="AB65">
        <f t="shared" si="7"/>
        <v>0</v>
      </c>
      <c r="AD65">
        <v>21</v>
      </c>
      <c r="AE65">
        <f t="shared" si="8"/>
        <v>0</v>
      </c>
      <c r="AF65">
        <f t="shared" si="9"/>
        <v>0</v>
      </c>
      <c r="AG65">
        <v>1</v>
      </c>
      <c r="AM65">
        <f t="shared" si="10"/>
        <v>0</v>
      </c>
      <c r="AN65">
        <f t="shared" si="11"/>
        <v>0</v>
      </c>
      <c r="AO65" t="s">
        <v>142</v>
      </c>
      <c r="AP65" t="s">
        <v>143</v>
      </c>
      <c r="AQ65" s="11" t="s">
        <v>49</v>
      </c>
    </row>
    <row r="66" spans="1:43" x14ac:dyDescent="0.25">
      <c r="A66" s="2" t="s">
        <v>178</v>
      </c>
      <c r="B66" s="1" t="s">
        <v>38</v>
      </c>
      <c r="C66" s="1" t="s">
        <v>179</v>
      </c>
      <c r="D66" t="s">
        <v>180</v>
      </c>
      <c r="E66" t="s">
        <v>110</v>
      </c>
      <c r="F66">
        <v>1</v>
      </c>
      <c r="G66">
        <v>0</v>
      </c>
      <c r="H66">
        <f t="shared" si="0"/>
        <v>0</v>
      </c>
      <c r="I66">
        <f t="shared" si="1"/>
        <v>0</v>
      </c>
      <c r="J66">
        <f t="shared" si="2"/>
        <v>0</v>
      </c>
      <c r="K66">
        <v>0</v>
      </c>
      <c r="L66">
        <f t="shared" si="3"/>
        <v>0</v>
      </c>
      <c r="N66">
        <v>1</v>
      </c>
      <c r="O66">
        <f t="shared" si="4"/>
        <v>0</v>
      </c>
      <c r="Z66">
        <f t="shared" si="5"/>
        <v>0</v>
      </c>
      <c r="AA66">
        <f t="shared" si="6"/>
        <v>0</v>
      </c>
      <c r="AB66">
        <f t="shared" si="7"/>
        <v>0</v>
      </c>
      <c r="AD66">
        <v>21</v>
      </c>
      <c r="AE66">
        <f t="shared" si="8"/>
        <v>0</v>
      </c>
      <c r="AF66">
        <f t="shared" si="9"/>
        <v>0</v>
      </c>
      <c r="AG66">
        <v>1</v>
      </c>
      <c r="AM66">
        <f t="shared" si="10"/>
        <v>0</v>
      </c>
      <c r="AN66">
        <f t="shared" si="11"/>
        <v>0</v>
      </c>
      <c r="AO66" t="s">
        <v>142</v>
      </c>
      <c r="AP66" t="s">
        <v>143</v>
      </c>
      <c r="AQ66" s="11" t="s">
        <v>49</v>
      </c>
    </row>
    <row r="67" spans="1:43" x14ac:dyDescent="0.25">
      <c r="A67" s="2" t="s">
        <v>181</v>
      </c>
      <c r="B67" s="1" t="s">
        <v>38</v>
      </c>
      <c r="C67" s="1" t="s">
        <v>182</v>
      </c>
      <c r="D67" t="s">
        <v>183</v>
      </c>
      <c r="E67" t="s">
        <v>110</v>
      </c>
      <c r="F67">
        <v>1</v>
      </c>
      <c r="G67">
        <v>0</v>
      </c>
      <c r="H67">
        <f t="shared" si="0"/>
        <v>0</v>
      </c>
      <c r="I67">
        <f t="shared" si="1"/>
        <v>0</v>
      </c>
      <c r="J67">
        <f t="shared" si="2"/>
        <v>0</v>
      </c>
      <c r="K67">
        <v>0</v>
      </c>
      <c r="L67">
        <f t="shared" si="3"/>
        <v>0</v>
      </c>
      <c r="N67">
        <v>1</v>
      </c>
      <c r="O67">
        <f t="shared" si="4"/>
        <v>0</v>
      </c>
      <c r="Z67">
        <f t="shared" si="5"/>
        <v>0</v>
      </c>
      <c r="AA67">
        <f t="shared" si="6"/>
        <v>0</v>
      </c>
      <c r="AB67">
        <f t="shared" si="7"/>
        <v>0</v>
      </c>
      <c r="AD67">
        <v>21</v>
      </c>
      <c r="AE67">
        <f t="shared" si="8"/>
        <v>0</v>
      </c>
      <c r="AF67">
        <f t="shared" si="9"/>
        <v>0</v>
      </c>
      <c r="AG67">
        <v>1</v>
      </c>
      <c r="AM67">
        <f t="shared" si="10"/>
        <v>0</v>
      </c>
      <c r="AN67">
        <f t="shared" si="11"/>
        <v>0</v>
      </c>
      <c r="AO67" t="s">
        <v>142</v>
      </c>
      <c r="AP67" t="s">
        <v>143</v>
      </c>
      <c r="AQ67" s="11" t="s">
        <v>49</v>
      </c>
    </row>
    <row r="68" spans="1:43" x14ac:dyDescent="0.25">
      <c r="A68" s="2" t="s">
        <v>184</v>
      </c>
      <c r="B68" s="1" t="s">
        <v>38</v>
      </c>
      <c r="C68" s="1" t="s">
        <v>185</v>
      </c>
      <c r="D68" t="s">
        <v>186</v>
      </c>
      <c r="E68" t="s">
        <v>110</v>
      </c>
      <c r="F68">
        <v>1</v>
      </c>
      <c r="G68">
        <v>0</v>
      </c>
      <c r="H68">
        <f t="shared" si="0"/>
        <v>0</v>
      </c>
      <c r="I68">
        <f t="shared" si="1"/>
        <v>0</v>
      </c>
      <c r="J68">
        <f t="shared" si="2"/>
        <v>0</v>
      </c>
      <c r="K68">
        <v>0</v>
      </c>
      <c r="L68">
        <f t="shared" si="3"/>
        <v>0</v>
      </c>
      <c r="N68">
        <v>1</v>
      </c>
      <c r="O68">
        <f t="shared" si="4"/>
        <v>0</v>
      </c>
      <c r="Z68">
        <f t="shared" si="5"/>
        <v>0</v>
      </c>
      <c r="AA68">
        <f t="shared" si="6"/>
        <v>0</v>
      </c>
      <c r="AB68">
        <f t="shared" si="7"/>
        <v>0</v>
      </c>
      <c r="AD68">
        <v>21</v>
      </c>
      <c r="AE68">
        <f t="shared" si="8"/>
        <v>0</v>
      </c>
      <c r="AF68">
        <f t="shared" si="9"/>
        <v>0</v>
      </c>
      <c r="AG68">
        <v>1</v>
      </c>
      <c r="AM68">
        <f t="shared" si="10"/>
        <v>0</v>
      </c>
      <c r="AN68">
        <f t="shared" si="11"/>
        <v>0</v>
      </c>
      <c r="AO68" t="s">
        <v>142</v>
      </c>
      <c r="AP68" t="s">
        <v>143</v>
      </c>
      <c r="AQ68" s="11" t="s">
        <v>49</v>
      </c>
    </row>
    <row r="69" spans="1:43" x14ac:dyDescent="0.25">
      <c r="A69" s="2" t="s">
        <v>187</v>
      </c>
      <c r="B69" s="1" t="s">
        <v>38</v>
      </c>
      <c r="C69" s="1" t="s">
        <v>188</v>
      </c>
      <c r="D69" t="s">
        <v>189</v>
      </c>
      <c r="E69" t="s">
        <v>110</v>
      </c>
      <c r="F69">
        <v>1</v>
      </c>
      <c r="G69">
        <v>0</v>
      </c>
      <c r="H69">
        <f t="shared" si="0"/>
        <v>0</v>
      </c>
      <c r="I69">
        <f t="shared" si="1"/>
        <v>0</v>
      </c>
      <c r="J69">
        <f t="shared" si="2"/>
        <v>0</v>
      </c>
      <c r="K69">
        <v>0</v>
      </c>
      <c r="L69">
        <f t="shared" si="3"/>
        <v>0</v>
      </c>
      <c r="N69">
        <v>1</v>
      </c>
      <c r="O69">
        <f t="shared" si="4"/>
        <v>0</v>
      </c>
      <c r="Z69">
        <f t="shared" si="5"/>
        <v>0</v>
      </c>
      <c r="AA69">
        <f t="shared" si="6"/>
        <v>0</v>
      </c>
      <c r="AB69">
        <f t="shared" si="7"/>
        <v>0</v>
      </c>
      <c r="AD69">
        <v>21</v>
      </c>
      <c r="AE69">
        <f t="shared" si="8"/>
        <v>0</v>
      </c>
      <c r="AF69">
        <f t="shared" si="9"/>
        <v>0</v>
      </c>
      <c r="AG69">
        <v>1</v>
      </c>
      <c r="AM69">
        <f t="shared" si="10"/>
        <v>0</v>
      </c>
      <c r="AN69">
        <f t="shared" si="11"/>
        <v>0</v>
      </c>
      <c r="AO69" t="s">
        <v>142</v>
      </c>
      <c r="AP69" t="s">
        <v>143</v>
      </c>
      <c r="AQ69" s="11" t="s">
        <v>49</v>
      </c>
    </row>
    <row r="70" spans="1:43" x14ac:dyDescent="0.25">
      <c r="A70" s="15"/>
      <c r="B70" s="16"/>
      <c r="C70" s="16"/>
      <c r="D70" s="17"/>
      <c r="E70" s="17"/>
      <c r="F70" s="17"/>
      <c r="G70" s="17"/>
      <c r="H70" s="35" t="s">
        <v>190</v>
      </c>
      <c r="I70" s="35"/>
      <c r="J70" s="17">
        <f>J9+J23+J26+J29+J31+J33+J48</f>
        <v>0</v>
      </c>
      <c r="K70" s="17"/>
      <c r="L70" s="17"/>
      <c r="M70" s="17"/>
    </row>
    <row r="71" spans="1:43" x14ac:dyDescent="0.25">
      <c r="A71" s="18" t="s">
        <v>53</v>
      </c>
    </row>
    <row r="72" spans="1:43" ht="0" hidden="1" customHeight="1" x14ac:dyDescent="0.25">
      <c r="A72" s="36"/>
      <c r="B72" s="37"/>
      <c r="C72" s="37"/>
      <c r="D72" s="38"/>
      <c r="E72" s="38"/>
      <c r="F72" s="38"/>
      <c r="G72" s="38"/>
      <c r="H72" s="38"/>
      <c r="I72" s="38"/>
      <c r="J72" s="38"/>
      <c r="K72" s="38"/>
      <c r="L72" s="38"/>
      <c r="M72" s="38"/>
    </row>
  </sheetData>
  <sheetProtection formatCells="0" formatColumns="0" formatRows="0" insertColumns="0" insertRows="0" insertHyperlinks="0" deleteColumns="0" deleteRows="0" sort="0" autoFilter="0" pivotTables="0"/>
  <mergeCells count="48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2:M22"/>
    <mergeCell ref="D25:M25"/>
    <mergeCell ref="D28:M28"/>
    <mergeCell ref="D35:M35"/>
    <mergeCell ref="D37:M37"/>
    <mergeCell ref="D40:M40"/>
    <mergeCell ref="D45:M45"/>
    <mergeCell ref="D47:M47"/>
    <mergeCell ref="D50:M50"/>
    <mergeCell ref="D51:M51"/>
    <mergeCell ref="H70:I70"/>
    <mergeCell ref="A72:M72"/>
    <mergeCell ref="D55:M55"/>
    <mergeCell ref="D57:M57"/>
    <mergeCell ref="D59:M59"/>
    <mergeCell ref="D61:M61"/>
    <mergeCell ref="D63:M63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4" workbookViewId="0">
      <selection sqref="A1:I1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1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191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5">
      <c r="A2" s="86" t="s">
        <v>1</v>
      </c>
      <c r="B2" s="87"/>
      <c r="C2" s="34" t="s">
        <v>229</v>
      </c>
      <c r="D2" s="20"/>
      <c r="E2" s="20" t="s">
        <v>3</v>
      </c>
      <c r="F2" s="20"/>
      <c r="G2" s="20"/>
      <c r="H2" s="20" t="s">
        <v>192</v>
      </c>
      <c r="I2" s="22"/>
    </row>
    <row r="3" spans="1:9" ht="25.5" customHeight="1" x14ac:dyDescent="0.25">
      <c r="A3" s="88" t="s">
        <v>4</v>
      </c>
      <c r="B3" s="37"/>
      <c r="C3" s="1" t="s">
        <v>5</v>
      </c>
      <c r="D3" s="1"/>
      <c r="E3" s="1" t="s">
        <v>7</v>
      </c>
      <c r="F3" s="1"/>
      <c r="G3" s="1"/>
      <c r="H3" s="1" t="s">
        <v>192</v>
      </c>
      <c r="I3" s="23"/>
    </row>
    <row r="4" spans="1:9" ht="25.5" customHeight="1" x14ac:dyDescent="0.25">
      <c r="A4" s="88" t="s">
        <v>8</v>
      </c>
      <c r="B4" s="37"/>
      <c r="C4" s="33" t="s">
        <v>230</v>
      </c>
      <c r="D4" s="1"/>
      <c r="E4" s="1" t="s">
        <v>10</v>
      </c>
      <c r="F4" s="1"/>
      <c r="G4" s="1"/>
      <c r="H4" s="1" t="s">
        <v>192</v>
      </c>
      <c r="I4" s="23"/>
    </row>
    <row r="5" spans="1:9" ht="25.5" customHeight="1" x14ac:dyDescent="0.25">
      <c r="A5" s="88" t="s">
        <v>6</v>
      </c>
      <c r="B5" s="37"/>
      <c r="C5" s="1"/>
      <c r="D5" s="1"/>
      <c r="E5" s="1" t="s">
        <v>9</v>
      </c>
      <c r="F5" s="1"/>
      <c r="G5" s="1"/>
      <c r="H5" s="1" t="s">
        <v>193</v>
      </c>
      <c r="I5" s="24">
        <v>34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194</v>
      </c>
      <c r="I6" s="25"/>
    </row>
    <row r="7" spans="1:9" ht="25.5" customHeight="1" x14ac:dyDescent="0.25">
      <c r="A7" s="83" t="s">
        <v>195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196</v>
      </c>
      <c r="B8" s="78" t="s">
        <v>197</v>
      </c>
      <c r="C8" s="79"/>
      <c r="D8" s="31" t="s">
        <v>198</v>
      </c>
      <c r="E8" s="78" t="s">
        <v>199</v>
      </c>
      <c r="F8" s="79"/>
      <c r="G8" s="31" t="s">
        <v>200</v>
      </c>
      <c r="H8" s="78" t="s">
        <v>201</v>
      </c>
      <c r="I8" s="79"/>
    </row>
    <row r="9" spans="1:9" ht="15" x14ac:dyDescent="0.25">
      <c r="A9" s="80" t="s">
        <v>202</v>
      </c>
      <c r="B9" s="27" t="s">
        <v>203</v>
      </c>
      <c r="C9" s="28">
        <f>SUM('Stavební rozpočet'!R9:R69)</f>
        <v>0</v>
      </c>
      <c r="D9" s="64" t="s">
        <v>204</v>
      </c>
      <c r="E9" s="65"/>
      <c r="F9" s="28">
        <v>0</v>
      </c>
      <c r="G9" s="64" t="s">
        <v>205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rozpočet'!S9:S69)</f>
        <v>0</v>
      </c>
      <c r="D10" s="64" t="s">
        <v>206</v>
      </c>
      <c r="E10" s="65"/>
      <c r="F10" s="28">
        <v>0</v>
      </c>
      <c r="G10" s="64" t="s">
        <v>207</v>
      </c>
      <c r="H10" s="65"/>
      <c r="I10" s="28">
        <v>0</v>
      </c>
    </row>
    <row r="11" spans="1:9" ht="15" x14ac:dyDescent="0.25">
      <c r="A11" s="80" t="s">
        <v>208</v>
      </c>
      <c r="B11" s="27" t="s">
        <v>203</v>
      </c>
      <c r="C11" s="28">
        <f>SUM('Stavební rozpočet'!T9:T69)</f>
        <v>0</v>
      </c>
      <c r="D11" s="64" t="s">
        <v>209</v>
      </c>
      <c r="E11" s="65"/>
      <c r="F11" s="28">
        <v>0</v>
      </c>
      <c r="G11" s="64" t="s">
        <v>210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rozpočet'!U9:U69)</f>
        <v>0</v>
      </c>
      <c r="D12" s="64"/>
      <c r="E12" s="65"/>
      <c r="F12" s="28">
        <v>0</v>
      </c>
      <c r="G12" s="64" t="s">
        <v>211</v>
      </c>
      <c r="H12" s="65"/>
      <c r="I12" s="28">
        <v>0</v>
      </c>
    </row>
    <row r="13" spans="1:9" ht="15" x14ac:dyDescent="0.25">
      <c r="A13" s="80" t="s">
        <v>212</v>
      </c>
      <c r="B13" s="27" t="s">
        <v>203</v>
      </c>
      <c r="C13" s="28">
        <f>SUM('Stavební rozpočet'!V9:V69)</f>
        <v>0</v>
      </c>
      <c r="D13" s="64"/>
      <c r="E13" s="65"/>
      <c r="F13" s="28">
        <v>0</v>
      </c>
      <c r="G13" s="64" t="s">
        <v>213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rozpočet'!W9:W69)</f>
        <v>0</v>
      </c>
      <c r="D14" s="64"/>
      <c r="E14" s="65"/>
      <c r="F14" s="28">
        <v>0</v>
      </c>
      <c r="G14" s="64" t="s">
        <v>214</v>
      </c>
      <c r="H14" s="65"/>
      <c r="I14" s="28">
        <v>0</v>
      </c>
    </row>
    <row r="15" spans="1:9" ht="15.6" x14ac:dyDescent="0.25">
      <c r="A15" s="76" t="s">
        <v>135</v>
      </c>
      <c r="B15" s="65"/>
      <c r="C15" s="28">
        <f>SUM('Stavební rozpočet'!X9:X69)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215</v>
      </c>
      <c r="B16" s="65"/>
      <c r="C16" s="28">
        <f>SUM('Stavební rozpočet'!P9:P69)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216</v>
      </c>
      <c r="B17" s="65"/>
      <c r="C17" s="28">
        <f>SUM(C9:C16)</f>
        <v>0</v>
      </c>
      <c r="D17" s="76" t="s">
        <v>217</v>
      </c>
      <c r="E17" s="77"/>
      <c r="F17" s="28">
        <f>SUM(F9:F16)</f>
        <v>0</v>
      </c>
      <c r="G17" s="76" t="s">
        <v>218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219</v>
      </c>
      <c r="E18" s="77"/>
      <c r="F18" s="28">
        <v>0</v>
      </c>
      <c r="G18" s="76" t="s">
        <v>220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221</v>
      </c>
      <c r="B22" s="67"/>
      <c r="C22" s="29">
        <f>SUM('Stavební rozpočet'!Z10:Z69)*(1-C18/100)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222</v>
      </c>
      <c r="B23" s="67"/>
      <c r="C23" s="29">
        <f>SUM('Stavební rozpočet'!AA10:AA69)*(1-C18/100)</f>
        <v>0</v>
      </c>
      <c r="D23" s="66" t="s">
        <v>223</v>
      </c>
      <c r="E23" s="67"/>
      <c r="F23" s="29">
        <f>ROUND(C23*(15/100),2)</f>
        <v>0</v>
      </c>
      <c r="G23" s="66" t="s">
        <v>224</v>
      </c>
      <c r="H23" s="67"/>
      <c r="I23" s="29">
        <f>SUM(C22:C24)</f>
        <v>0</v>
      </c>
    </row>
    <row r="24" spans="1:9" ht="15.6" x14ac:dyDescent="0.25">
      <c r="A24" s="66" t="s">
        <v>225</v>
      </c>
      <c r="B24" s="67"/>
      <c r="C24" s="29">
        <f>SUM('Stavební rozpočet'!AB10:AB69)*(1-C18/100)+(F17+I17+F18+I18+I19+I20)</f>
        <v>0</v>
      </c>
      <c r="D24" s="66" t="s">
        <v>226</v>
      </c>
      <c r="E24" s="67"/>
      <c r="F24" s="29">
        <f>ROUND(C24*(21/100),2)</f>
        <v>0</v>
      </c>
      <c r="G24" s="66" t="s">
        <v>227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228</v>
      </c>
      <c r="B30" s="74"/>
      <c r="C30" s="75"/>
      <c r="D30" s="73" t="s">
        <v>228</v>
      </c>
      <c r="E30" s="74"/>
      <c r="F30" s="75"/>
      <c r="G30" s="73" t="s">
        <v>228</v>
      </c>
      <c r="H30" s="74"/>
      <c r="I30" s="75"/>
    </row>
    <row r="31" spans="1:9" ht="15" x14ac:dyDescent="0.25">
      <c r="A31" s="32" t="s">
        <v>53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III_14_VINOHRADSKÁ</dc:title>
  <dc:subject/>
  <dc:creator>Verlag Dashőfer, s.r.o.</dc:creator>
  <cp:keywords/>
  <dc:description/>
  <cp:lastModifiedBy>Štěpančíková Taťána, Ing.</cp:lastModifiedBy>
  <cp:lastPrinted>2023-10-24T12:04:09Z</cp:lastPrinted>
  <dcterms:created xsi:type="dcterms:W3CDTF">2023-08-22T12:35:34Z</dcterms:created>
  <dcterms:modified xsi:type="dcterms:W3CDTF">2024-07-25T09:06:32Z</dcterms:modified>
  <cp:category/>
</cp:coreProperties>
</file>